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0490" windowHeight="7530" tabRatio="928" firstSheet="50" activeTab="50"/>
  </bookViews>
  <sheets>
    <sheet name="First-Page" sheetId="110" r:id="rId1"/>
    <sheet name="Contents " sheetId="156" r:id="rId2"/>
    <sheet name="Sheet1" sheetId="134" r:id="rId3"/>
    <sheet name="AT-1-Gen_Info " sheetId="56" r:id="rId4"/>
    <sheet name="AT-2-S1 BUDGET" sheetId="96" r:id="rId5"/>
    <sheet name="AT_2A_fundflow" sheetId="99" r:id="rId6"/>
    <sheet name="AT-3 (2)" sheetId="169" r:id="rId7"/>
    <sheet name="AT3A_cvrg(Insti)_PY (2)" sheetId="170" r:id="rId8"/>
    <sheet name="AT3B_cvrg(Insti)_UPY  (2)" sheetId="171" r:id="rId9"/>
    <sheet name="AT3C_cvrg(Insti)_UPY  (2)" sheetId="172" r:id="rId10"/>
    <sheet name="enrolment vs availed_PY (2)" sheetId="173" r:id="rId11"/>
    <sheet name="enrolment vs availed_UPY (2)" sheetId="174" r:id="rId12"/>
    <sheet name="AT-4B (2)" sheetId="175" r:id="rId13"/>
    <sheet name="T5_PLAN_vs_PRFM (2)" sheetId="176" r:id="rId14"/>
    <sheet name="T5A_PLAN_vs_PRFM  (2)" sheetId="177" r:id="rId15"/>
    <sheet name="T5B_PLAN_vs_PRFM  (3)" sheetId="178" r:id="rId16"/>
    <sheet name="T5C_Drought_PLAN_vs_PRFM " sheetId="113" r:id="rId17"/>
    <sheet name="T5D_Drought_PLAN_vs_PRFM  " sheetId="112" r:id="rId18"/>
    <sheet name="T6_FG_py_Utlsn" sheetId="5" r:id="rId19"/>
    <sheet name="T6A_FG_Upy_Utlsn " sheetId="74" r:id="rId20"/>
    <sheet name="T6B_Pay_FG_FCI_Pry" sheetId="86" r:id="rId21"/>
    <sheet name="T6C_Coarse_Grain" sheetId="128" r:id="rId22"/>
    <sheet name="T7_CC_PY_Utlsn" sheetId="7" r:id="rId23"/>
    <sheet name="T7ACC_UPY_Utlsn " sheetId="75" r:id="rId24"/>
    <sheet name="AT-8_Hon_CCH_Pry" sheetId="88" r:id="rId25"/>
    <sheet name="AT-8A_Hon_CCH_UPry" sheetId="114" r:id="rId26"/>
    <sheet name="AT9_TA" sheetId="13" r:id="rId27"/>
    <sheet name="AT10_MME" sheetId="14" r:id="rId28"/>
    <sheet name="AT10A_" sheetId="138" r:id="rId29"/>
    <sheet name="AT-10 B" sheetId="121" r:id="rId30"/>
    <sheet name="AT-10 C (2)" sheetId="185" r:id="rId31"/>
    <sheet name="AT-10D (2)" sheetId="186" r:id="rId32"/>
    <sheet name="AT-10 E (2)" sheetId="187" r:id="rId33"/>
    <sheet name="AT-10 F" sheetId="157" r:id="rId34"/>
    <sheet name="AT11_KS Year wise (2)" sheetId="165" r:id="rId35"/>
    <sheet name="AT11A_KS-District wise (2)" sheetId="166" r:id="rId36"/>
    <sheet name="AT12_KD-New (2)" sheetId="167" r:id="rId37"/>
    <sheet name="AT12A_KD-Replacement (2)" sheetId="168" r:id="rId38"/>
    <sheet name="Mode of cooking (2)" sheetId="188" r:id="rId39"/>
    <sheet name="AT-14 (2)" sheetId="189" r:id="rId40"/>
    <sheet name="AT-14 A (2)" sheetId="190" r:id="rId41"/>
    <sheet name="AT-15 (2)" sheetId="191" r:id="rId42"/>
    <sheet name="AT-16 (2)" sheetId="192" r:id="rId43"/>
    <sheet name="AT_17_Coverage-RBSK  (2)" sheetId="193" r:id="rId44"/>
    <sheet name="AT18_Details_Community  (2)" sheetId="179" r:id="rId45"/>
    <sheet name="AT_19_Impl_Agency (2)" sheetId="180" r:id="rId46"/>
    <sheet name="AT_20_CentralCookingagency  (2)" sheetId="181" r:id="rId47"/>
    <sheet name="NGO Name (2)" sheetId="182" r:id="rId48"/>
    <sheet name="AT-21 (2)" sheetId="183" r:id="rId49"/>
    <sheet name="AT-22 (2)" sheetId="184" r:id="rId50"/>
    <sheet name="AT-23 MIS" sheetId="101" r:id="rId51"/>
    <sheet name="AT-23A _AMS (2)" sheetId="194" r:id="rId52"/>
    <sheet name="AT-24 (2)" sheetId="195" r:id="rId53"/>
    <sheet name="AT-25 (2)" sheetId="196" r:id="rId54"/>
    <sheet name="Sheet1 (2)" sheetId="137" r:id="rId55"/>
    <sheet name="AT26_NoWD (2)" sheetId="163" r:id="rId56"/>
    <sheet name="AT26A_NoWD (2)" sheetId="164" r:id="rId57"/>
    <sheet name="AT27_Req_FG_CA_Pry" sheetId="29" r:id="rId58"/>
    <sheet name="AT27A_Req_FG_CA_U Pry " sheetId="144" r:id="rId59"/>
    <sheet name="AT27B_Req_FG_CA_N CLP" sheetId="145" r:id="rId60"/>
    <sheet name="AT27C_Req_FG_Drought -Pry " sheetId="146" r:id="rId61"/>
    <sheet name="AT27D_Req_FG_Drought -UPry " sheetId="147" r:id="rId62"/>
    <sheet name="AT_28_RqmtKitchen" sheetId="161" r:id="rId63"/>
    <sheet name="AT-28A_RqmtPlinthArea" sheetId="162" r:id="rId64"/>
    <sheet name="AT-28B_Kitchen repair" sheetId="158" r:id="rId65"/>
    <sheet name="AT29_Replacement KD " sheetId="159" r:id="rId66"/>
    <sheet name="AT29_A_Replacement KD" sheetId="160" r:id="rId67"/>
    <sheet name="AT-30_Coook-cum-Helper" sheetId="65" r:id="rId68"/>
    <sheet name="AT_31_Budget_provision " sheetId="98" r:id="rId69"/>
    <sheet name="AT32_Drought Pry Util" sheetId="148" r:id="rId70"/>
    <sheet name="AT-32A Drought UPry Util" sheetId="149" r:id="rId71"/>
    <sheet name="Separate MME Plan" sheetId="197" r:id="rId72"/>
    <sheet name="Sheet2" sheetId="153" r:id="rId73"/>
  </sheets>
  <externalReferences>
    <externalReference r:id="rId74"/>
  </externalReferences>
  <definedNames>
    <definedName name="_xlnm.Print_Area" localSheetId="43">'AT_17_Coverage-RBSK  (2)'!$A$1:$L$42</definedName>
    <definedName name="_xlnm.Print_Area" localSheetId="45">'AT_19_Impl_Agency (2)'!$A$1:$J$49</definedName>
    <definedName name="_xlnm.Print_Area" localSheetId="46">'AT_20_CentralCookingagency  (2)'!$A$1:$M$43</definedName>
    <definedName name="_xlnm.Print_Area" localSheetId="62">AT_28_RqmtKitchen!$A$1:$R$46</definedName>
    <definedName name="_xlnm.Print_Area" localSheetId="5">AT_2A_fundflow!$A$1:$W$29</definedName>
    <definedName name="_xlnm.Print_Area" localSheetId="68">'AT_31_Budget_provision '!$A$1:$W$36</definedName>
    <definedName name="_xlnm.Print_Area" localSheetId="29">'AT-10 B'!$A$1:$J$42</definedName>
    <definedName name="_xlnm.Print_Area" localSheetId="30">'AT-10 C (2)'!$A$1:$J$33</definedName>
    <definedName name="_xlnm.Print_Area" localSheetId="32">'AT-10 E (2)'!$A$1:$H$41</definedName>
    <definedName name="_xlnm.Print_Area" localSheetId="33">'AT-10 F'!$A$1:$H$40</definedName>
    <definedName name="_xlnm.Print_Area" localSheetId="27">AT10_MME!$A$1:$H$32</definedName>
    <definedName name="_xlnm.Print_Area" localSheetId="28">AT10A_!$A$1:$E$43</definedName>
    <definedName name="_xlnm.Print_Area" localSheetId="34">'AT11_KS Year wise (2)'!$A$1:$K$37</definedName>
    <definedName name="_xlnm.Print_Area" localSheetId="35">'AT11A_KS-District wise (2)'!$A$1:$K$48</definedName>
    <definedName name="_xlnm.Print_Area" localSheetId="36">'AT12_KD-New (2)'!$A$1:$K$44</definedName>
    <definedName name="_xlnm.Print_Area" localSheetId="37">'AT12A_KD-Replacement (2)'!$A$1:$K$46</definedName>
    <definedName name="_xlnm.Print_Area" localSheetId="39">'AT-14 (2)'!$A$1:$N$40</definedName>
    <definedName name="_xlnm.Print_Area" localSheetId="40">'AT-14 A (2)'!$A$1:$H$20</definedName>
    <definedName name="_xlnm.Print_Area" localSheetId="41">'AT-15 (2)'!$A$1:$L$40</definedName>
    <definedName name="_xlnm.Print_Area" localSheetId="42">'AT-16 (2)'!$A$1:$K$40</definedName>
    <definedName name="_xlnm.Print_Area" localSheetId="44">'AT18_Details_Community  (2)'!$A$1:$F$43</definedName>
    <definedName name="_xlnm.Print_Area" localSheetId="3">'AT-1-Gen_Info '!$A$1:$V$57</definedName>
    <definedName name="_xlnm.Print_Area" localSheetId="52">'AT-24 (2)'!$A$1:$M$41</definedName>
    <definedName name="_xlnm.Print_Area" localSheetId="55">'AT26_NoWD (2)'!$A$1:$L$31</definedName>
    <definedName name="_xlnm.Print_Area" localSheetId="56">'AT26A_NoWD (2)'!$A$1:$K$32</definedName>
    <definedName name="_xlnm.Print_Area" localSheetId="57">AT27_Req_FG_CA_Pry!$A$1:$T$45</definedName>
    <definedName name="_xlnm.Print_Area" localSheetId="58">'AT27A_Req_FG_CA_U Pry '!$A$1:$T$45</definedName>
    <definedName name="_xlnm.Print_Area" localSheetId="59">'AT27B_Req_FG_CA_N CLP'!$A$1:$P$45</definedName>
    <definedName name="_xlnm.Print_Area" localSheetId="60">'AT27C_Req_FG_Drought -Pry '!$A$1:$P$45</definedName>
    <definedName name="_xlnm.Print_Area" localSheetId="61">'AT27D_Req_FG_Drought -UPry '!$A$1:$P$46</definedName>
    <definedName name="_xlnm.Print_Area" localSheetId="63">'AT-28A_RqmtPlinthArea'!$A$1:$S$42</definedName>
    <definedName name="_xlnm.Print_Area" localSheetId="64">'AT-28B_Kitchen repair'!$A$1:$G$42</definedName>
    <definedName name="_xlnm.Print_Area" localSheetId="66">'AT29_A_Replacement KD'!$A$1:$V$46</definedName>
    <definedName name="_xlnm.Print_Area" localSheetId="65">'AT29_Replacement KD '!$A$1:$V$41</definedName>
    <definedName name="_xlnm.Print_Area" localSheetId="4">'AT-2-S1 BUDGET'!$A$1:$V$33</definedName>
    <definedName name="_xlnm.Print_Area" localSheetId="6">'AT-3 (2)'!$A$1:$H$41</definedName>
    <definedName name="_xlnm.Print_Area" localSheetId="67">'AT-30_Coook-cum-Helper'!$A$1:$L$43</definedName>
    <definedName name="_xlnm.Print_Area" localSheetId="69">'AT32_Drought Pry Util'!$A$1:$J$43</definedName>
    <definedName name="_xlnm.Print_Area" localSheetId="70">'AT-32A Drought UPry Util'!$A$1:$J$43</definedName>
    <definedName name="_xlnm.Print_Area" localSheetId="7">'AT3A_cvrg(Insti)_PY (2)'!$A$1:$N$47</definedName>
    <definedName name="_xlnm.Print_Area" localSheetId="8">'AT3B_cvrg(Insti)_UPY  (2)'!$A$1:$N$47</definedName>
    <definedName name="_xlnm.Print_Area" localSheetId="9">'AT3C_cvrg(Insti)_UPY  (2)'!$A$1:$N$47</definedName>
    <definedName name="_xlnm.Print_Area" localSheetId="12">'AT-4B (2)'!$A$1:$G$39</definedName>
    <definedName name="_xlnm.Print_Area" localSheetId="24">'AT-8_Hon_CCH_Pry'!$A$1:$AA$45</definedName>
    <definedName name="_xlnm.Print_Area" localSheetId="25">'AT-8A_Hon_CCH_UPry'!$A$1:$AA$45</definedName>
    <definedName name="_xlnm.Print_Area" localSheetId="26">AT9_TA!$A$1:$I$43</definedName>
    <definedName name="_xlnm.Print_Area" localSheetId="1">'Contents '!$A$1:$C$68</definedName>
    <definedName name="_xlnm.Print_Area" localSheetId="10">'enrolment vs availed_PY (2)'!$A$1:$Q$46</definedName>
    <definedName name="_xlnm.Print_Area" localSheetId="11">'enrolment vs availed_UPY (2)'!$A$1:$Q$48</definedName>
    <definedName name="_xlnm.Print_Area" localSheetId="0">'First-Page'!$A$1:$P$32</definedName>
    <definedName name="_xlnm.Print_Area" localSheetId="38">'Mode of cooking (2)'!$A$1:$H$41</definedName>
    <definedName name="_xlnm.Print_Area" localSheetId="71">'Separate MME Plan'!$A$1:$J$28</definedName>
    <definedName name="_xlnm.Print_Area" localSheetId="2">Sheet1!$A$1:$P$26</definedName>
    <definedName name="_xlnm.Print_Area" localSheetId="54">'Sheet1 (2)'!$A$1:$J$24</definedName>
    <definedName name="_xlnm.Print_Area" localSheetId="13">'T5_PLAN_vs_PRFM (2)'!$A$1:$J$43</definedName>
    <definedName name="_xlnm.Print_Area" localSheetId="14">'T5A_PLAN_vs_PRFM  (2)'!$A$1:$J$43</definedName>
    <definedName name="_xlnm.Print_Area" localSheetId="15">'T5B_PLAN_vs_PRFM  (3)'!$A$1:$J$43</definedName>
    <definedName name="_xlnm.Print_Area" localSheetId="16">'T5C_Drought_PLAN_vs_PRFM '!$A$1:$J$43</definedName>
    <definedName name="_xlnm.Print_Area" localSheetId="17">'T5D_Drought_PLAN_vs_PRFM  '!$A$1:$J$43</definedName>
    <definedName name="_xlnm.Print_Area" localSheetId="18">T6_FG_py_Utlsn!$A$1:$L$43</definedName>
    <definedName name="_xlnm.Print_Area" localSheetId="19">'T6A_FG_Upy_Utlsn '!$A$1:$L$44</definedName>
    <definedName name="_xlnm.Print_Area" localSheetId="20">T6B_Pay_FG_FCI_Pry!$A$1:$M$47</definedName>
    <definedName name="_xlnm.Print_Area" localSheetId="21">T6C_Coarse_Grain!$A$1:$L$44</definedName>
    <definedName name="_xlnm.Print_Area" localSheetId="22">T7_CC_PY_Utlsn!$A$1:$Q$45</definedName>
    <definedName name="_xlnm.Print_Area" localSheetId="23">'T7ACC_UPY_Utlsn '!$A$1:$Q$45</definedName>
  </definedNames>
  <calcPr calcId="144525"/>
</workbook>
</file>

<file path=xl/calcChain.xml><?xml version="1.0" encoding="utf-8"?>
<calcChain xmlns="http://schemas.openxmlformats.org/spreadsheetml/2006/main">
  <c r="D20" i="197"/>
  <c r="D26" i="98" l="1"/>
  <c r="E26"/>
  <c r="F26"/>
  <c r="G26"/>
  <c r="H26"/>
  <c r="L26"/>
  <c r="M26"/>
  <c r="N26"/>
  <c r="O26"/>
  <c r="P26"/>
  <c r="Q26"/>
  <c r="C26"/>
  <c r="O35" i="161" l="1"/>
  <c r="P35"/>
  <c r="Q35"/>
  <c r="R13" i="160"/>
  <c r="P13" s="1"/>
  <c r="R14"/>
  <c r="P14" s="1"/>
  <c r="R15"/>
  <c r="P15" s="1"/>
  <c r="R16"/>
  <c r="P16" s="1"/>
  <c r="R17"/>
  <c r="P17" s="1"/>
  <c r="R18"/>
  <c r="P18" s="1"/>
  <c r="R19"/>
  <c r="P19" s="1"/>
  <c r="R20"/>
  <c r="P20" s="1"/>
  <c r="R21"/>
  <c r="P21" s="1"/>
  <c r="R22"/>
  <c r="P22" s="1"/>
  <c r="R23"/>
  <c r="P23" s="1"/>
  <c r="R24"/>
  <c r="P24" s="1"/>
  <c r="R25"/>
  <c r="P25" s="1"/>
  <c r="R26"/>
  <c r="P26" s="1"/>
  <c r="R27"/>
  <c r="P27" s="1"/>
  <c r="R28"/>
  <c r="P28" s="1"/>
  <c r="R29"/>
  <c r="P29" s="1"/>
  <c r="R30"/>
  <c r="P30" s="1"/>
  <c r="R31"/>
  <c r="P31" s="1"/>
  <c r="R32"/>
  <c r="P32" s="1"/>
  <c r="R33"/>
  <c r="P33" s="1"/>
  <c r="R34"/>
  <c r="P34" s="1"/>
  <c r="R35"/>
  <c r="P35" s="1"/>
  <c r="R12"/>
  <c r="Q12" s="1"/>
  <c r="N13"/>
  <c r="L13" s="1"/>
  <c r="N14"/>
  <c r="L14" s="1"/>
  <c r="N15"/>
  <c r="L15" s="1"/>
  <c r="N16"/>
  <c r="L16" s="1"/>
  <c r="N17"/>
  <c r="L17" s="1"/>
  <c r="N18"/>
  <c r="L18" s="1"/>
  <c r="N19"/>
  <c r="L19" s="1"/>
  <c r="N20"/>
  <c r="L20" s="1"/>
  <c r="N21"/>
  <c r="L21" s="1"/>
  <c r="N22"/>
  <c r="L22" s="1"/>
  <c r="N23"/>
  <c r="L23" s="1"/>
  <c r="N24"/>
  <c r="L24" s="1"/>
  <c r="N25"/>
  <c r="L25" s="1"/>
  <c r="N26"/>
  <c r="L26" s="1"/>
  <c r="N27"/>
  <c r="L27" s="1"/>
  <c r="N28"/>
  <c r="L28" s="1"/>
  <c r="N29"/>
  <c r="L29" s="1"/>
  <c r="N30"/>
  <c r="L30" s="1"/>
  <c r="N31"/>
  <c r="L31" s="1"/>
  <c r="N32"/>
  <c r="L32" s="1"/>
  <c r="N33"/>
  <c r="L33" s="1"/>
  <c r="N34"/>
  <c r="L34" s="1"/>
  <c r="N35"/>
  <c r="L35" s="1"/>
  <c r="N12"/>
  <c r="M12" s="1"/>
  <c r="J13"/>
  <c r="H13" s="1"/>
  <c r="J14"/>
  <c r="H14" s="1"/>
  <c r="J15"/>
  <c r="H15" s="1"/>
  <c r="J16"/>
  <c r="H16" s="1"/>
  <c r="J17"/>
  <c r="H17" s="1"/>
  <c r="J18"/>
  <c r="H18" s="1"/>
  <c r="J19"/>
  <c r="H19" s="1"/>
  <c r="J20"/>
  <c r="H20" s="1"/>
  <c r="J21"/>
  <c r="H21" s="1"/>
  <c r="J22"/>
  <c r="H22" s="1"/>
  <c r="J23"/>
  <c r="H23" s="1"/>
  <c r="J24"/>
  <c r="H24" s="1"/>
  <c r="J25"/>
  <c r="H25" s="1"/>
  <c r="J26"/>
  <c r="H26" s="1"/>
  <c r="J27"/>
  <c r="H27" s="1"/>
  <c r="J28"/>
  <c r="H28" s="1"/>
  <c r="J29"/>
  <c r="H29" s="1"/>
  <c r="J30"/>
  <c r="H30" s="1"/>
  <c r="J31"/>
  <c r="H31" s="1"/>
  <c r="J32"/>
  <c r="H32" s="1"/>
  <c r="J33"/>
  <c r="H33" s="1"/>
  <c r="J34"/>
  <c r="H34" s="1"/>
  <c r="J35"/>
  <c r="H35" s="1"/>
  <c r="J12"/>
  <c r="I12" s="1"/>
  <c r="F13"/>
  <c r="D13" s="1"/>
  <c r="T13" s="1"/>
  <c r="F14"/>
  <c r="D14" s="1"/>
  <c r="T14" s="1"/>
  <c r="F15"/>
  <c r="D15" s="1"/>
  <c r="T15" s="1"/>
  <c r="F16"/>
  <c r="D16" s="1"/>
  <c r="T16" s="1"/>
  <c r="F17"/>
  <c r="D17" s="1"/>
  <c r="T17" s="1"/>
  <c r="F18"/>
  <c r="D18" s="1"/>
  <c r="T18" s="1"/>
  <c r="F19"/>
  <c r="D19" s="1"/>
  <c r="T19" s="1"/>
  <c r="F20"/>
  <c r="D20" s="1"/>
  <c r="T20" s="1"/>
  <c r="F21"/>
  <c r="D21" s="1"/>
  <c r="T21" s="1"/>
  <c r="F22"/>
  <c r="D22" s="1"/>
  <c r="T22" s="1"/>
  <c r="F23"/>
  <c r="D23" s="1"/>
  <c r="T23" s="1"/>
  <c r="F24"/>
  <c r="D24" s="1"/>
  <c r="T24" s="1"/>
  <c r="F25"/>
  <c r="D25" s="1"/>
  <c r="T25" s="1"/>
  <c r="F26"/>
  <c r="D26" s="1"/>
  <c r="T26" s="1"/>
  <c r="F27"/>
  <c r="D27" s="1"/>
  <c r="T27" s="1"/>
  <c r="F28"/>
  <c r="D28" s="1"/>
  <c r="T28" s="1"/>
  <c r="F29"/>
  <c r="D29" s="1"/>
  <c r="T29" s="1"/>
  <c r="F30"/>
  <c r="D30" s="1"/>
  <c r="T30" s="1"/>
  <c r="F31"/>
  <c r="D31" s="1"/>
  <c r="T31" s="1"/>
  <c r="F32"/>
  <c r="D32" s="1"/>
  <c r="T32" s="1"/>
  <c r="F33"/>
  <c r="D33" s="1"/>
  <c r="T33" s="1"/>
  <c r="F34"/>
  <c r="D34" s="1"/>
  <c r="T34" s="1"/>
  <c r="F35"/>
  <c r="D35" s="1"/>
  <c r="T35" s="1"/>
  <c r="F12"/>
  <c r="E12" s="1"/>
  <c r="U12" s="1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12"/>
  <c r="O36"/>
  <c r="K36"/>
  <c r="N36" s="1"/>
  <c r="G36"/>
  <c r="C36"/>
  <c r="S36" l="1"/>
  <c r="L36"/>
  <c r="M36"/>
  <c r="F36"/>
  <c r="D12"/>
  <c r="E35"/>
  <c r="E33"/>
  <c r="E31"/>
  <c r="E29"/>
  <c r="E27"/>
  <c r="E25"/>
  <c r="E23"/>
  <c r="E21"/>
  <c r="E19"/>
  <c r="E17"/>
  <c r="E15"/>
  <c r="E13"/>
  <c r="I34"/>
  <c r="I32"/>
  <c r="I30"/>
  <c r="I28"/>
  <c r="I26"/>
  <c r="I24"/>
  <c r="I22"/>
  <c r="I20"/>
  <c r="I18"/>
  <c r="I16"/>
  <c r="I14"/>
  <c r="L12"/>
  <c r="M35"/>
  <c r="M33"/>
  <c r="M31"/>
  <c r="M29"/>
  <c r="M27"/>
  <c r="M25"/>
  <c r="M23"/>
  <c r="M21"/>
  <c r="M19"/>
  <c r="M17"/>
  <c r="M15"/>
  <c r="M13"/>
  <c r="Q34"/>
  <c r="Q32"/>
  <c r="Q30"/>
  <c r="Q28"/>
  <c r="Q26"/>
  <c r="Q24"/>
  <c r="Q22"/>
  <c r="Q20"/>
  <c r="Q18"/>
  <c r="Q16"/>
  <c r="Q14"/>
  <c r="J36"/>
  <c r="E34"/>
  <c r="E32"/>
  <c r="E30"/>
  <c r="E28"/>
  <c r="E26"/>
  <c r="E24"/>
  <c r="E22"/>
  <c r="E20"/>
  <c r="E18"/>
  <c r="E16"/>
  <c r="E14"/>
  <c r="H12"/>
  <c r="I35"/>
  <c r="I33"/>
  <c r="I31"/>
  <c r="I29"/>
  <c r="I27"/>
  <c r="I25"/>
  <c r="I23"/>
  <c r="I21"/>
  <c r="I19"/>
  <c r="I17"/>
  <c r="I15"/>
  <c r="I13"/>
  <c r="M34"/>
  <c r="M32"/>
  <c r="M30"/>
  <c r="M28"/>
  <c r="M26"/>
  <c r="M24"/>
  <c r="M22"/>
  <c r="M20"/>
  <c r="M18"/>
  <c r="M16"/>
  <c r="M14"/>
  <c r="P12"/>
  <c r="Q35"/>
  <c r="Q33"/>
  <c r="Q31"/>
  <c r="Q29"/>
  <c r="Q27"/>
  <c r="Q25"/>
  <c r="Q23"/>
  <c r="Q21"/>
  <c r="Q19"/>
  <c r="Q17"/>
  <c r="Q15"/>
  <c r="Q13"/>
  <c r="R36"/>
  <c r="G13" i="5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12"/>
  <c r="F36"/>
  <c r="U20" i="160" l="1"/>
  <c r="V20" s="1"/>
  <c r="U28"/>
  <c r="V28" s="1"/>
  <c r="H36"/>
  <c r="I36"/>
  <c r="U13"/>
  <c r="U21"/>
  <c r="V21" s="1"/>
  <c r="U29"/>
  <c r="V29" s="1"/>
  <c r="T12"/>
  <c r="U14"/>
  <c r="V14" s="1"/>
  <c r="U22"/>
  <c r="V22" s="1"/>
  <c r="U30"/>
  <c r="V30" s="1"/>
  <c r="U15"/>
  <c r="V15" s="1"/>
  <c r="U23"/>
  <c r="V23" s="1"/>
  <c r="U31"/>
  <c r="V31" s="1"/>
  <c r="D36"/>
  <c r="E36"/>
  <c r="U16"/>
  <c r="V16" s="1"/>
  <c r="U24"/>
  <c r="V24" s="1"/>
  <c r="U32"/>
  <c r="V32" s="1"/>
  <c r="U17"/>
  <c r="V17" s="1"/>
  <c r="U25"/>
  <c r="V25" s="1"/>
  <c r="U33"/>
  <c r="V33" s="1"/>
  <c r="P36"/>
  <c r="Q36"/>
  <c r="U18"/>
  <c r="V18" s="1"/>
  <c r="U26"/>
  <c r="V26" s="1"/>
  <c r="U34"/>
  <c r="V34" s="1"/>
  <c r="U19"/>
  <c r="V19" s="1"/>
  <c r="U27"/>
  <c r="V27" s="1"/>
  <c r="U35"/>
  <c r="V35" s="1"/>
  <c r="Q24" i="96"/>
  <c r="U24" s="1"/>
  <c r="P24"/>
  <c r="T24" s="1"/>
  <c r="O24"/>
  <c r="S24" s="1"/>
  <c r="I15" i="98"/>
  <c r="J15"/>
  <c r="K15"/>
  <c r="R15"/>
  <c r="S15"/>
  <c r="T15"/>
  <c r="I16"/>
  <c r="U16" s="1"/>
  <c r="J16"/>
  <c r="K16"/>
  <c r="R16"/>
  <c r="S16"/>
  <c r="T16"/>
  <c r="I17"/>
  <c r="J17"/>
  <c r="K17"/>
  <c r="R17"/>
  <c r="S17"/>
  <c r="T17"/>
  <c r="W17" s="1"/>
  <c r="I18"/>
  <c r="J18"/>
  <c r="K18"/>
  <c r="R18"/>
  <c r="S18"/>
  <c r="T18"/>
  <c r="I19"/>
  <c r="J19"/>
  <c r="V19" s="1"/>
  <c r="K19"/>
  <c r="R19"/>
  <c r="S19"/>
  <c r="T19"/>
  <c r="I21"/>
  <c r="J21"/>
  <c r="K21"/>
  <c r="R21"/>
  <c r="S21"/>
  <c r="T21"/>
  <c r="I22"/>
  <c r="J22"/>
  <c r="K22"/>
  <c r="R22"/>
  <c r="S22"/>
  <c r="T22"/>
  <c r="I23"/>
  <c r="J23"/>
  <c r="K23"/>
  <c r="R23"/>
  <c r="S23"/>
  <c r="T23"/>
  <c r="Q18" i="96"/>
  <c r="Q19"/>
  <c r="Q20"/>
  <c r="Q16"/>
  <c r="P18"/>
  <c r="P19"/>
  <c r="P20"/>
  <c r="P16"/>
  <c r="O18"/>
  <c r="O19"/>
  <c r="O20"/>
  <c r="O16"/>
  <c r="Q17"/>
  <c r="P17"/>
  <c r="O17"/>
  <c r="D12" i="16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D11"/>
  <c r="C11"/>
  <c r="D33" i="157"/>
  <c r="W15" i="98" l="1"/>
  <c r="U19"/>
  <c r="V18"/>
  <c r="V12" i="160"/>
  <c r="T36"/>
  <c r="U15" i="98"/>
  <c r="V13" i="160"/>
  <c r="U36"/>
  <c r="T26" i="98"/>
  <c r="S26"/>
  <c r="R26"/>
  <c r="W22"/>
  <c r="I26"/>
  <c r="W21"/>
  <c r="K26"/>
  <c r="V21"/>
  <c r="J26"/>
  <c r="U21"/>
  <c r="W23"/>
  <c r="V23"/>
  <c r="U23"/>
  <c r="V22"/>
  <c r="U22"/>
  <c r="W19"/>
  <c r="U17"/>
  <c r="V17"/>
  <c r="W18"/>
  <c r="U18"/>
  <c r="W16"/>
  <c r="V16"/>
  <c r="V15"/>
  <c r="F40" i="196"/>
  <c r="E40"/>
  <c r="C40"/>
  <c r="P38" i="194"/>
  <c r="O38"/>
  <c r="N38"/>
  <c r="M38"/>
  <c r="L38"/>
  <c r="K38"/>
  <c r="J38"/>
  <c r="I38"/>
  <c r="H38"/>
  <c r="G38"/>
  <c r="F38"/>
  <c r="E38"/>
  <c r="D38"/>
  <c r="C38"/>
  <c r="L36" i="193"/>
  <c r="K36"/>
  <c r="J36"/>
  <c r="I36"/>
  <c r="H36"/>
  <c r="G36"/>
  <c r="F36"/>
  <c r="E36"/>
  <c r="D36"/>
  <c r="C36"/>
  <c r="N33" i="189"/>
  <c r="M33"/>
  <c r="L33"/>
  <c r="K33"/>
  <c r="J33"/>
  <c r="I33"/>
  <c r="H33"/>
  <c r="E33"/>
  <c r="G33"/>
  <c r="F33"/>
  <c r="D33"/>
  <c r="C33"/>
  <c r="H34" i="188"/>
  <c r="G34"/>
  <c r="D34"/>
  <c r="C34"/>
  <c r="F34" s="1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33" i="187"/>
  <c r="E33"/>
  <c r="D33"/>
  <c r="C33"/>
  <c r="G31"/>
  <c r="G30"/>
  <c r="G28"/>
  <c r="G27"/>
  <c r="G25"/>
  <c r="G23"/>
  <c r="G21"/>
  <c r="G19"/>
  <c r="G17"/>
  <c r="G16"/>
  <c r="G15"/>
  <c r="G14"/>
  <c r="G10"/>
  <c r="D36" i="186"/>
  <c r="G35"/>
  <c r="F33"/>
  <c r="G33" s="1"/>
  <c r="G32"/>
  <c r="G31"/>
  <c r="G30"/>
  <c r="G29"/>
  <c r="G28"/>
  <c r="G27"/>
  <c r="G26"/>
  <c r="G25"/>
  <c r="G24"/>
  <c r="G23"/>
  <c r="G21"/>
  <c r="E20"/>
  <c r="E19"/>
  <c r="G19" s="1"/>
  <c r="G18"/>
  <c r="G17"/>
  <c r="G16"/>
  <c r="F15"/>
  <c r="F36" s="1"/>
  <c r="G14"/>
  <c r="G13"/>
  <c r="J33" i="185"/>
  <c r="E33"/>
  <c r="B33"/>
  <c r="E36" i="186" l="1"/>
  <c r="G36" s="1"/>
  <c r="G33" i="187"/>
  <c r="G20" i="186"/>
  <c r="V36" i="160"/>
  <c r="W26" i="98"/>
  <c r="V26"/>
  <c r="U26"/>
  <c r="G15" i="186"/>
  <c r="D33" i="175" l="1"/>
  <c r="E33"/>
  <c r="F33"/>
  <c r="F12" i="144" l="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F11"/>
  <c r="D11"/>
  <c r="C11"/>
  <c r="C12" i="145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11"/>
  <c r="F12" i="29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F11"/>
  <c r="D11"/>
  <c r="C11"/>
  <c r="M36" i="181"/>
  <c r="L36"/>
  <c r="K36"/>
  <c r="J36"/>
  <c r="I36"/>
  <c r="H36"/>
  <c r="G36"/>
  <c r="F36"/>
  <c r="E36"/>
  <c r="D36"/>
  <c r="C36"/>
  <c r="I35" i="180"/>
  <c r="H35"/>
  <c r="G35"/>
  <c r="F35"/>
  <c r="E35"/>
  <c r="D35"/>
  <c r="C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F36" i="179"/>
  <c r="E36"/>
  <c r="D36"/>
  <c r="C36"/>
  <c r="D36" i="178"/>
  <c r="C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D36" i="177"/>
  <c r="C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D36" i="176"/>
  <c r="F36" s="1"/>
  <c r="C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G33" i="175"/>
  <c r="K35" i="174"/>
  <c r="F35" i="144" s="1"/>
  <c r="J35" i="174"/>
  <c r="I35"/>
  <c r="D35" i="144" s="1"/>
  <c r="H35" i="174"/>
  <c r="C35" i="144" s="1"/>
  <c r="F35" i="174"/>
  <c r="E35"/>
  <c r="P34"/>
  <c r="O34"/>
  <c r="N34"/>
  <c r="M34"/>
  <c r="L34"/>
  <c r="D34"/>
  <c r="G34" s="1"/>
  <c r="G34" i="65" s="1"/>
  <c r="P33" i="174"/>
  <c r="O33"/>
  <c r="N33"/>
  <c r="M33"/>
  <c r="L33"/>
  <c r="D33"/>
  <c r="G33" s="1"/>
  <c r="G33" i="65" s="1"/>
  <c r="P32" i="174"/>
  <c r="O32"/>
  <c r="N32"/>
  <c r="M32"/>
  <c r="L32"/>
  <c r="D32"/>
  <c r="P31"/>
  <c r="O31"/>
  <c r="N31"/>
  <c r="M31"/>
  <c r="L31"/>
  <c r="G31"/>
  <c r="G31" i="65" s="1"/>
  <c r="P30" i="174"/>
  <c r="O30"/>
  <c r="N30"/>
  <c r="M30"/>
  <c r="L30"/>
  <c r="D30"/>
  <c r="G30" s="1"/>
  <c r="G30" i="65" s="1"/>
  <c r="P29" i="174"/>
  <c r="O29"/>
  <c r="N29"/>
  <c r="M29"/>
  <c r="L29"/>
  <c r="D29"/>
  <c r="G29" s="1"/>
  <c r="G29" i="65" s="1"/>
  <c r="P28" i="174"/>
  <c r="O28"/>
  <c r="N28"/>
  <c r="M28"/>
  <c r="L28"/>
  <c r="D28"/>
  <c r="P27"/>
  <c r="O27"/>
  <c r="N27"/>
  <c r="M27"/>
  <c r="L27"/>
  <c r="D27"/>
  <c r="P26"/>
  <c r="O26"/>
  <c r="N26"/>
  <c r="M26"/>
  <c r="L26"/>
  <c r="D26"/>
  <c r="C26"/>
  <c r="P25"/>
  <c r="O25"/>
  <c r="N25"/>
  <c r="M25"/>
  <c r="L25"/>
  <c r="D25"/>
  <c r="P24"/>
  <c r="O24"/>
  <c r="N24"/>
  <c r="M24"/>
  <c r="L24"/>
  <c r="D24"/>
  <c r="P23"/>
  <c r="O23"/>
  <c r="N23"/>
  <c r="M23"/>
  <c r="L23"/>
  <c r="G23"/>
  <c r="G23" i="65" s="1"/>
  <c r="P22" i="174"/>
  <c r="O22"/>
  <c r="N22"/>
  <c r="M22"/>
  <c r="L22"/>
  <c r="D22"/>
  <c r="G22" s="1"/>
  <c r="G22" i="65" s="1"/>
  <c r="P21" i="174"/>
  <c r="O21"/>
  <c r="N21"/>
  <c r="M21"/>
  <c r="L21"/>
  <c r="G21"/>
  <c r="G21" i="65" s="1"/>
  <c r="D21" i="174"/>
  <c r="P20"/>
  <c r="O20"/>
  <c r="N20"/>
  <c r="M20"/>
  <c r="L20"/>
  <c r="D20"/>
  <c r="P19"/>
  <c r="O19"/>
  <c r="N19"/>
  <c r="M19"/>
  <c r="L19"/>
  <c r="D19"/>
  <c r="C19"/>
  <c r="P18"/>
  <c r="O18"/>
  <c r="N18"/>
  <c r="M18"/>
  <c r="L18"/>
  <c r="G18"/>
  <c r="G18" i="65" s="1"/>
  <c r="D18" i="174"/>
  <c r="P17"/>
  <c r="O17"/>
  <c r="N17"/>
  <c r="M17"/>
  <c r="L17"/>
  <c r="G17"/>
  <c r="G17" i="65" s="1"/>
  <c r="P16" i="174"/>
  <c r="O16"/>
  <c r="N16"/>
  <c r="M16"/>
  <c r="L16"/>
  <c r="G16"/>
  <c r="G16" i="65" s="1"/>
  <c r="P15" i="174"/>
  <c r="O15"/>
  <c r="N15"/>
  <c r="M15"/>
  <c r="L15"/>
  <c r="G15"/>
  <c r="G15" i="65" s="1"/>
  <c r="P14" i="174"/>
  <c r="O14"/>
  <c r="N14"/>
  <c r="M14"/>
  <c r="L14"/>
  <c r="D14"/>
  <c r="G14" s="1"/>
  <c r="G14" i="65" s="1"/>
  <c r="P13" i="174"/>
  <c r="O13"/>
  <c r="N13"/>
  <c r="M13"/>
  <c r="L13"/>
  <c r="D13"/>
  <c r="P12"/>
  <c r="O12"/>
  <c r="N12"/>
  <c r="M12"/>
  <c r="L12"/>
  <c r="D12"/>
  <c r="G12" s="1"/>
  <c r="G12" i="65" s="1"/>
  <c r="P11" i="174"/>
  <c r="O11"/>
  <c r="N11"/>
  <c r="M11"/>
  <c r="L11"/>
  <c r="D11"/>
  <c r="G11" s="1"/>
  <c r="G11" i="65" s="1"/>
  <c r="K35" i="173"/>
  <c r="F35" i="29" s="1"/>
  <c r="J35" i="173"/>
  <c r="C35" i="145" s="1"/>
  <c r="I35" i="173"/>
  <c r="D35" i="29" s="1"/>
  <c r="H35" i="173"/>
  <c r="C35" i="29" s="1"/>
  <c r="F35" i="173"/>
  <c r="E35"/>
  <c r="D35"/>
  <c r="C35"/>
  <c r="P34"/>
  <c r="O34"/>
  <c r="H35" i="178" s="1"/>
  <c r="N34" i="173"/>
  <c r="M34"/>
  <c r="L34"/>
  <c r="G34"/>
  <c r="P33"/>
  <c r="O33"/>
  <c r="H34" i="178" s="1"/>
  <c r="N33" i="173"/>
  <c r="M33"/>
  <c r="L33"/>
  <c r="G33"/>
  <c r="C33" i="65" s="1"/>
  <c r="P32" i="173"/>
  <c r="O32"/>
  <c r="H33" i="178" s="1"/>
  <c r="N32" i="173"/>
  <c r="M32"/>
  <c r="L32"/>
  <c r="G32"/>
  <c r="C32" i="65" s="1"/>
  <c r="P31" i="173"/>
  <c r="O31"/>
  <c r="H32" i="178" s="1"/>
  <c r="N31" i="173"/>
  <c r="M31"/>
  <c r="L31"/>
  <c r="G31"/>
  <c r="C31" i="65" s="1"/>
  <c r="P30" i="173"/>
  <c r="O30"/>
  <c r="H31" i="178" s="1"/>
  <c r="N30" i="173"/>
  <c r="M30"/>
  <c r="L30"/>
  <c r="G30"/>
  <c r="P29"/>
  <c r="O29"/>
  <c r="H30" i="178" s="1"/>
  <c r="N29" i="173"/>
  <c r="M29"/>
  <c r="L29"/>
  <c r="G29"/>
  <c r="C29" i="65" s="1"/>
  <c r="P28" i="173"/>
  <c r="O28"/>
  <c r="H29" i="178" s="1"/>
  <c r="N28" i="173"/>
  <c r="M28"/>
  <c r="L28"/>
  <c r="G28"/>
  <c r="C28" i="65" s="1"/>
  <c r="P27" i="173"/>
  <c r="O27"/>
  <c r="H28" i="178" s="1"/>
  <c r="N27" i="173"/>
  <c r="M27"/>
  <c r="L27"/>
  <c r="G27"/>
  <c r="C27" i="65" s="1"/>
  <c r="P26" i="173"/>
  <c r="O26"/>
  <c r="H27" i="178" s="1"/>
  <c r="N26" i="173"/>
  <c r="M26"/>
  <c r="L26"/>
  <c r="G26"/>
  <c r="P25"/>
  <c r="O25"/>
  <c r="H26" i="178" s="1"/>
  <c r="N25" i="173"/>
  <c r="M25"/>
  <c r="L25"/>
  <c r="G25"/>
  <c r="C25" i="65" s="1"/>
  <c r="P24" i="173"/>
  <c r="O24"/>
  <c r="H25" i="178" s="1"/>
  <c r="N24" i="173"/>
  <c r="M24"/>
  <c r="L24"/>
  <c r="G24"/>
  <c r="C24" i="65" s="1"/>
  <c r="P23" i="173"/>
  <c r="O23"/>
  <c r="H24" i="178" s="1"/>
  <c r="N23" i="173"/>
  <c r="M23"/>
  <c r="L23"/>
  <c r="G23"/>
  <c r="C23" i="65" s="1"/>
  <c r="P22" i="173"/>
  <c r="O22"/>
  <c r="H23" i="178" s="1"/>
  <c r="N22" i="173"/>
  <c r="M22"/>
  <c r="L22"/>
  <c r="G22"/>
  <c r="P21"/>
  <c r="O21"/>
  <c r="H22" i="178" s="1"/>
  <c r="N21" i="173"/>
  <c r="M21"/>
  <c r="L21"/>
  <c r="G21"/>
  <c r="C21" i="65" s="1"/>
  <c r="P20" i="173"/>
  <c r="O20"/>
  <c r="H21" i="178" s="1"/>
  <c r="N20" i="173"/>
  <c r="M20"/>
  <c r="L20"/>
  <c r="G20"/>
  <c r="C20" i="65" s="1"/>
  <c r="P19" i="173"/>
  <c r="O19"/>
  <c r="H20" i="178" s="1"/>
  <c r="N19" i="173"/>
  <c r="M19"/>
  <c r="L19"/>
  <c r="G19"/>
  <c r="C19" i="65" s="1"/>
  <c r="P18" i="173"/>
  <c r="O18"/>
  <c r="H19" i="178" s="1"/>
  <c r="N18" i="173"/>
  <c r="M18"/>
  <c r="L18"/>
  <c r="G18"/>
  <c r="P17"/>
  <c r="O17"/>
  <c r="H18" i="178" s="1"/>
  <c r="N17" i="173"/>
  <c r="M17"/>
  <c r="L17"/>
  <c r="G17"/>
  <c r="C17" i="65" s="1"/>
  <c r="P16" i="173"/>
  <c r="O16"/>
  <c r="H17" i="178" s="1"/>
  <c r="N16" i="173"/>
  <c r="M16"/>
  <c r="L16"/>
  <c r="G16"/>
  <c r="C16" i="65" s="1"/>
  <c r="P15" i="173"/>
  <c r="O15"/>
  <c r="H16" i="178" s="1"/>
  <c r="N15" i="173"/>
  <c r="M15"/>
  <c r="L15"/>
  <c r="G15"/>
  <c r="C15" i="65" s="1"/>
  <c r="P14" i="173"/>
  <c r="O14"/>
  <c r="H15" i="178" s="1"/>
  <c r="N14" i="173"/>
  <c r="M14"/>
  <c r="L14"/>
  <c r="G14"/>
  <c r="P13"/>
  <c r="O13"/>
  <c r="H14" i="178" s="1"/>
  <c r="N13" i="173"/>
  <c r="M13"/>
  <c r="L13"/>
  <c r="G13"/>
  <c r="C13" i="65" s="1"/>
  <c r="P12" i="173"/>
  <c r="O12"/>
  <c r="H13" i="178" s="1"/>
  <c r="N12" i="173"/>
  <c r="M12"/>
  <c r="L12"/>
  <c r="G12"/>
  <c r="C12" i="65" s="1"/>
  <c r="P11" i="173"/>
  <c r="O11"/>
  <c r="N11"/>
  <c r="M11"/>
  <c r="L11"/>
  <c r="G11"/>
  <c r="C11" i="65" s="1"/>
  <c r="F35" i="172"/>
  <c r="E35"/>
  <c r="D35"/>
  <c r="C35"/>
  <c r="K34"/>
  <c r="J34"/>
  <c r="I34"/>
  <c r="H34"/>
  <c r="G34"/>
  <c r="D32" i="169" s="1"/>
  <c r="K33" i="172"/>
  <c r="J33"/>
  <c r="I33"/>
  <c r="H33"/>
  <c r="G33"/>
  <c r="D31" i="169" s="1"/>
  <c r="K32" i="172"/>
  <c r="J32"/>
  <c r="I32"/>
  <c r="H32"/>
  <c r="G32"/>
  <c r="K31"/>
  <c r="J31"/>
  <c r="I31"/>
  <c r="H31"/>
  <c r="G31"/>
  <c r="K30"/>
  <c r="J30"/>
  <c r="I30"/>
  <c r="H30"/>
  <c r="G30"/>
  <c r="D28" i="169" s="1"/>
  <c r="K29" i="172"/>
  <c r="J29"/>
  <c r="I29"/>
  <c r="H29"/>
  <c r="G29"/>
  <c r="D27" i="169" s="1"/>
  <c r="K28" i="172"/>
  <c r="J28"/>
  <c r="I28"/>
  <c r="H28"/>
  <c r="G28"/>
  <c r="K27"/>
  <c r="J27"/>
  <c r="I27"/>
  <c r="H27"/>
  <c r="G27"/>
  <c r="D25" i="169" s="1"/>
  <c r="K26" i="172"/>
  <c r="J26"/>
  <c r="I26"/>
  <c r="H26"/>
  <c r="G26"/>
  <c r="D24" i="169" s="1"/>
  <c r="K25" i="172"/>
  <c r="J25"/>
  <c r="I25"/>
  <c r="H25"/>
  <c r="G25"/>
  <c r="D23" i="169" s="1"/>
  <c r="K24" i="172"/>
  <c r="J24"/>
  <c r="I24"/>
  <c r="H24"/>
  <c r="G24"/>
  <c r="K23"/>
  <c r="J23"/>
  <c r="I23"/>
  <c r="H23"/>
  <c r="G23"/>
  <c r="D21" i="169" s="1"/>
  <c r="K22" i="172"/>
  <c r="J22"/>
  <c r="I22"/>
  <c r="H22"/>
  <c r="G22"/>
  <c r="D20" i="169" s="1"/>
  <c r="K21" i="172"/>
  <c r="J21"/>
  <c r="I21"/>
  <c r="H21"/>
  <c r="G21"/>
  <c r="K20"/>
  <c r="J20"/>
  <c r="I20"/>
  <c r="H20"/>
  <c r="G20"/>
  <c r="K19"/>
  <c r="J19"/>
  <c r="I19"/>
  <c r="H19"/>
  <c r="G19"/>
  <c r="K18"/>
  <c r="J18"/>
  <c r="I18"/>
  <c r="H18"/>
  <c r="G18"/>
  <c r="D16" i="169" s="1"/>
  <c r="K17" i="172"/>
  <c r="J17"/>
  <c r="I17"/>
  <c r="H17"/>
  <c r="G17"/>
  <c r="D15" i="169" s="1"/>
  <c r="K16" i="172"/>
  <c r="J16"/>
  <c r="I16"/>
  <c r="H16"/>
  <c r="G16"/>
  <c r="K15"/>
  <c r="J15"/>
  <c r="I15"/>
  <c r="H15"/>
  <c r="G15"/>
  <c r="D13" i="169" s="1"/>
  <c r="K14" i="172"/>
  <c r="J14"/>
  <c r="I14"/>
  <c r="H14"/>
  <c r="G14"/>
  <c r="D12" i="169" s="1"/>
  <c r="K13" i="172"/>
  <c r="J13"/>
  <c r="I13"/>
  <c r="H13"/>
  <c r="G13"/>
  <c r="K12"/>
  <c r="J12"/>
  <c r="I12"/>
  <c r="H12"/>
  <c r="G12"/>
  <c r="K11"/>
  <c r="J11"/>
  <c r="I11"/>
  <c r="H11"/>
  <c r="G11"/>
  <c r="D9" i="169" s="1"/>
  <c r="K35" i="171"/>
  <c r="J35"/>
  <c r="I35"/>
  <c r="H35"/>
  <c r="F35"/>
  <c r="E35"/>
  <c r="D35"/>
  <c r="C35"/>
  <c r="L34"/>
  <c r="G34"/>
  <c r="E32" i="169" s="1"/>
  <c r="L33" i="171"/>
  <c r="G33"/>
  <c r="M33" s="1"/>
  <c r="L32"/>
  <c r="M32" s="1"/>
  <c r="G32"/>
  <c r="L31"/>
  <c r="G31"/>
  <c r="M31" s="1"/>
  <c r="L30"/>
  <c r="G30"/>
  <c r="E28" i="169" s="1"/>
  <c r="L29" i="171"/>
  <c r="G29"/>
  <c r="M29" s="1"/>
  <c r="L28"/>
  <c r="G28"/>
  <c r="E26" i="169" s="1"/>
  <c r="L27" i="171"/>
  <c r="G27"/>
  <c r="M27" s="1"/>
  <c r="L26"/>
  <c r="G26"/>
  <c r="E24" i="169" s="1"/>
  <c r="L25" i="171"/>
  <c r="G25"/>
  <c r="M25" s="1"/>
  <c r="L24"/>
  <c r="M24" s="1"/>
  <c r="G24"/>
  <c r="L23"/>
  <c r="G23"/>
  <c r="M23" s="1"/>
  <c r="L22"/>
  <c r="G22"/>
  <c r="E20" i="169" s="1"/>
  <c r="L21" i="171"/>
  <c r="G21"/>
  <c r="M21" s="1"/>
  <c r="L20"/>
  <c r="G20"/>
  <c r="L19"/>
  <c r="M19" s="1"/>
  <c r="G19"/>
  <c r="L18"/>
  <c r="G18"/>
  <c r="E16" i="169" s="1"/>
  <c r="L17" i="171"/>
  <c r="G17"/>
  <c r="L16"/>
  <c r="G16"/>
  <c r="L15"/>
  <c r="G15"/>
  <c r="E13" i="169" s="1"/>
  <c r="L14" i="171"/>
  <c r="G14"/>
  <c r="E12" i="169" s="1"/>
  <c r="L13" i="171"/>
  <c r="G13"/>
  <c r="L12"/>
  <c r="G12"/>
  <c r="M12" s="1"/>
  <c r="M11"/>
  <c r="L11"/>
  <c r="G11"/>
  <c r="F36" i="170"/>
  <c r="E36"/>
  <c r="D36"/>
  <c r="C36"/>
  <c r="K35"/>
  <c r="J35"/>
  <c r="I35"/>
  <c r="H35"/>
  <c r="G35"/>
  <c r="K34"/>
  <c r="J34"/>
  <c r="G34" i="178" s="1"/>
  <c r="I34" i="170"/>
  <c r="H34"/>
  <c r="G34"/>
  <c r="C31" i="169" s="1"/>
  <c r="K33" i="170"/>
  <c r="J33"/>
  <c r="G33" i="178" s="1"/>
  <c r="I33" i="170"/>
  <c r="H33"/>
  <c r="L33" s="1"/>
  <c r="M33" s="1"/>
  <c r="G33"/>
  <c r="C30" i="169" s="1"/>
  <c r="K32" i="170"/>
  <c r="J32"/>
  <c r="G32" i="178" s="1"/>
  <c r="I32" i="170"/>
  <c r="H32"/>
  <c r="G32"/>
  <c r="C29" i="169" s="1"/>
  <c r="K31" i="170"/>
  <c r="J31"/>
  <c r="G31" i="178" s="1"/>
  <c r="I31" i="170"/>
  <c r="H31"/>
  <c r="G31"/>
  <c r="C28" i="169" s="1"/>
  <c r="K30" i="170"/>
  <c r="J30"/>
  <c r="G30" i="178" s="1"/>
  <c r="I30" i="170"/>
  <c r="H30"/>
  <c r="G30"/>
  <c r="C27" i="169" s="1"/>
  <c r="K29" i="170"/>
  <c r="J29"/>
  <c r="G29" i="178" s="1"/>
  <c r="I29" i="170"/>
  <c r="H29"/>
  <c r="G29" i="176" s="1"/>
  <c r="G29" i="170"/>
  <c r="K28"/>
  <c r="J28"/>
  <c r="G28" i="178" s="1"/>
  <c r="I28" i="170"/>
  <c r="H28"/>
  <c r="G28"/>
  <c r="C25" i="169" s="1"/>
  <c r="K27" i="170"/>
  <c r="J27"/>
  <c r="G27" i="178" s="1"/>
  <c r="I27" i="170"/>
  <c r="H27"/>
  <c r="G27"/>
  <c r="K26"/>
  <c r="J26"/>
  <c r="G26" i="178" s="1"/>
  <c r="I26" i="170"/>
  <c r="H26"/>
  <c r="G26"/>
  <c r="C23" i="169" s="1"/>
  <c r="K25" i="170"/>
  <c r="J25"/>
  <c r="G25" i="178" s="1"/>
  <c r="I25" i="170"/>
  <c r="H25"/>
  <c r="G25" i="176" s="1"/>
  <c r="G25" i="170"/>
  <c r="K24"/>
  <c r="J24"/>
  <c r="G24" i="178" s="1"/>
  <c r="I24" i="170"/>
  <c r="H24"/>
  <c r="G24"/>
  <c r="C21" i="169" s="1"/>
  <c r="K23" i="170"/>
  <c r="J23"/>
  <c r="G23" i="178" s="1"/>
  <c r="I23" i="170"/>
  <c r="H23"/>
  <c r="G23"/>
  <c r="K22"/>
  <c r="J22"/>
  <c r="G22" i="178" s="1"/>
  <c r="I22" i="170"/>
  <c r="H22"/>
  <c r="G22"/>
  <c r="C19" i="169" s="1"/>
  <c r="K21" i="170"/>
  <c r="J21"/>
  <c r="G21" i="178" s="1"/>
  <c r="I21" i="170"/>
  <c r="H21"/>
  <c r="G21" i="176" s="1"/>
  <c r="G21" i="170"/>
  <c r="C18" i="169" s="1"/>
  <c r="K20" i="170"/>
  <c r="J20"/>
  <c r="G20" i="178" s="1"/>
  <c r="I20" i="170"/>
  <c r="H20"/>
  <c r="G20"/>
  <c r="K19"/>
  <c r="J19"/>
  <c r="G19" i="178" s="1"/>
  <c r="I19" i="170"/>
  <c r="H19"/>
  <c r="G19"/>
  <c r="K18"/>
  <c r="J18"/>
  <c r="G18" i="178" s="1"/>
  <c r="I18" i="170"/>
  <c r="H18"/>
  <c r="G18"/>
  <c r="C15" i="169" s="1"/>
  <c r="K17" i="170"/>
  <c r="J17"/>
  <c r="G17" i="178" s="1"/>
  <c r="I17" i="170"/>
  <c r="H17"/>
  <c r="G17" i="176" s="1"/>
  <c r="G17" i="170"/>
  <c r="K16"/>
  <c r="J16"/>
  <c r="G16" i="178" s="1"/>
  <c r="I16" i="170"/>
  <c r="H16"/>
  <c r="G16"/>
  <c r="K15"/>
  <c r="J15"/>
  <c r="G15" i="178" s="1"/>
  <c r="I15" i="170"/>
  <c r="H15"/>
  <c r="G15"/>
  <c r="K14"/>
  <c r="J14"/>
  <c r="G14" i="178" s="1"/>
  <c r="I14" i="170"/>
  <c r="H14"/>
  <c r="G14"/>
  <c r="C11" i="169" s="1"/>
  <c r="K13" i="170"/>
  <c r="J13"/>
  <c r="G13" i="178" s="1"/>
  <c r="I13" i="170"/>
  <c r="H13"/>
  <c r="G13" i="176" s="1"/>
  <c r="G13" i="170"/>
  <c r="K12"/>
  <c r="J12"/>
  <c r="G12" i="178" s="1"/>
  <c r="I12" i="170"/>
  <c r="H12"/>
  <c r="G12"/>
  <c r="E31" i="169"/>
  <c r="E30"/>
  <c r="E29"/>
  <c r="D29"/>
  <c r="C26"/>
  <c r="E25"/>
  <c r="E22"/>
  <c r="C22"/>
  <c r="C20"/>
  <c r="D19"/>
  <c r="E18"/>
  <c r="E17"/>
  <c r="D17"/>
  <c r="E15"/>
  <c r="E14"/>
  <c r="C14"/>
  <c r="C12"/>
  <c r="E11"/>
  <c r="D11"/>
  <c r="E10"/>
  <c r="C10"/>
  <c r="E9"/>
  <c r="E23" l="1"/>
  <c r="M16" i="171"/>
  <c r="M20"/>
  <c r="Q18" i="174"/>
  <c r="H19" i="177" s="1"/>
  <c r="G19" i="174"/>
  <c r="G19" i="65" s="1"/>
  <c r="J35" i="180"/>
  <c r="H35" i="176"/>
  <c r="J35" s="1"/>
  <c r="E21" i="169"/>
  <c r="F21" s="1"/>
  <c r="E27"/>
  <c r="M13" i="171"/>
  <c r="M17"/>
  <c r="M28"/>
  <c r="H12" i="176"/>
  <c r="J12" s="1"/>
  <c r="H14"/>
  <c r="J14" s="1"/>
  <c r="H16"/>
  <c r="J16" s="1"/>
  <c r="H18"/>
  <c r="J18" s="1"/>
  <c r="H20"/>
  <c r="J20" s="1"/>
  <c r="H22"/>
  <c r="J22" s="1"/>
  <c r="H24"/>
  <c r="J24" s="1"/>
  <c r="H26"/>
  <c r="J26" s="1"/>
  <c r="H28"/>
  <c r="J28" s="1"/>
  <c r="H30"/>
  <c r="J30" s="1"/>
  <c r="H32"/>
  <c r="J32" s="1"/>
  <c r="H34"/>
  <c r="J34" s="1"/>
  <c r="Q29" i="174"/>
  <c r="H30" i="177" s="1"/>
  <c r="J30" s="1"/>
  <c r="M15" i="171"/>
  <c r="G12" i="176"/>
  <c r="G16"/>
  <c r="G20"/>
  <c r="G24"/>
  <c r="G28"/>
  <c r="G32"/>
  <c r="Q19" i="174"/>
  <c r="H20" i="177" s="1"/>
  <c r="J20" s="1"/>
  <c r="Q21" i="174"/>
  <c r="H22" i="177" s="1"/>
  <c r="J22" s="1"/>
  <c r="E19" i="169"/>
  <c r="E33" s="1"/>
  <c r="G15" i="176"/>
  <c r="G19"/>
  <c r="L22" i="170"/>
  <c r="G23" i="176"/>
  <c r="G27"/>
  <c r="L30" i="170"/>
  <c r="G31" i="176"/>
  <c r="G35"/>
  <c r="J35" i="172"/>
  <c r="L13"/>
  <c r="G14" i="177" s="1"/>
  <c r="L17" i="172"/>
  <c r="G18" i="177" s="1"/>
  <c r="L21" i="172"/>
  <c r="G22" i="177" s="1"/>
  <c r="L25" i="172"/>
  <c r="G26" i="177" s="1"/>
  <c r="L29" i="172"/>
  <c r="G30" i="177" s="1"/>
  <c r="L33" i="172"/>
  <c r="G34" i="177" s="1"/>
  <c r="G26" i="174"/>
  <c r="G26" i="65" s="1"/>
  <c r="F36" i="178"/>
  <c r="F36" i="177"/>
  <c r="Q33" i="174"/>
  <c r="H34" i="177" s="1"/>
  <c r="O35" i="174"/>
  <c r="Q15"/>
  <c r="H16" i="177" s="1"/>
  <c r="Q17" i="174"/>
  <c r="H18" i="177" s="1"/>
  <c r="Q20" i="174"/>
  <c r="H21" i="177" s="1"/>
  <c r="Q23" i="174"/>
  <c r="H24" i="177" s="1"/>
  <c r="Q25" i="174"/>
  <c r="H26" i="177" s="1"/>
  <c r="Q26" i="174"/>
  <c r="H27" i="177" s="1"/>
  <c r="Q28" i="174"/>
  <c r="H29" i="177" s="1"/>
  <c r="Q31" i="174"/>
  <c r="H32" i="177" s="1"/>
  <c r="J19"/>
  <c r="P35" i="174"/>
  <c r="Q14"/>
  <c r="H15" i="177" s="1"/>
  <c r="Q16" i="174"/>
  <c r="H17" i="177" s="1"/>
  <c r="L35" i="174"/>
  <c r="J35" i="178"/>
  <c r="J16"/>
  <c r="J20"/>
  <c r="J24"/>
  <c r="J28"/>
  <c r="J32"/>
  <c r="J13"/>
  <c r="J17"/>
  <c r="J21"/>
  <c r="C26" i="65"/>
  <c r="J14" i="178"/>
  <c r="J22"/>
  <c r="J30"/>
  <c r="O35" i="173"/>
  <c r="Q14"/>
  <c r="Q18"/>
  <c r="Q22"/>
  <c r="Q26"/>
  <c r="Q30"/>
  <c r="Q34"/>
  <c r="C14" i="175"/>
  <c r="H27" i="176"/>
  <c r="J26" i="178"/>
  <c r="P35" i="173"/>
  <c r="C13" i="175"/>
  <c r="H23" i="176"/>
  <c r="C12" i="175"/>
  <c r="C14" i="65"/>
  <c r="J15" i="178"/>
  <c r="C16" i="175"/>
  <c r="C18" i="65"/>
  <c r="J19" i="178"/>
  <c r="C20" i="175"/>
  <c r="C22" i="65"/>
  <c r="J23" i="178"/>
  <c r="J25"/>
  <c r="J27"/>
  <c r="J29"/>
  <c r="C28" i="175"/>
  <c r="C30" i="65"/>
  <c r="J31" i="178"/>
  <c r="J33"/>
  <c r="C32" i="175"/>
  <c r="C34" i="65"/>
  <c r="C17" i="175"/>
  <c r="H19" i="176"/>
  <c r="H12" i="178"/>
  <c r="H36" s="1"/>
  <c r="J18"/>
  <c r="J34"/>
  <c r="H13" i="176"/>
  <c r="H17"/>
  <c r="H21"/>
  <c r="H25"/>
  <c r="H29"/>
  <c r="H33"/>
  <c r="H15"/>
  <c r="H31"/>
  <c r="F19" i="169"/>
  <c r="I35" i="172"/>
  <c r="L12"/>
  <c r="L16"/>
  <c r="G17" i="177" s="1"/>
  <c r="L20" i="172"/>
  <c r="G21" i="177" s="1"/>
  <c r="L24" i="172"/>
  <c r="M24" s="1"/>
  <c r="L28"/>
  <c r="G29" i="177" s="1"/>
  <c r="L32" i="172"/>
  <c r="G30" i="169" s="1"/>
  <c r="H35" i="172"/>
  <c r="L19"/>
  <c r="L27"/>
  <c r="F12" i="169"/>
  <c r="K35" i="172"/>
  <c r="G35"/>
  <c r="F28" i="169"/>
  <c r="F20"/>
  <c r="G19"/>
  <c r="M22" i="170"/>
  <c r="G27" i="169"/>
  <c r="M30" i="170"/>
  <c r="D14" i="169"/>
  <c r="D22"/>
  <c r="D30"/>
  <c r="C19" i="175"/>
  <c r="C27"/>
  <c r="G13" i="174"/>
  <c r="G13" i="65" s="1"/>
  <c r="C21" i="175"/>
  <c r="C29"/>
  <c r="L12" i="170"/>
  <c r="M12" s="1"/>
  <c r="L16"/>
  <c r="L20"/>
  <c r="M21" i="172"/>
  <c r="F11" i="169"/>
  <c r="F27"/>
  <c r="G36" i="178"/>
  <c r="L13" i="170"/>
  <c r="L17"/>
  <c r="L24"/>
  <c r="L26"/>
  <c r="L32"/>
  <c r="L34"/>
  <c r="M17" i="172"/>
  <c r="M33"/>
  <c r="M35" i="174"/>
  <c r="F15" i="169"/>
  <c r="C16"/>
  <c r="F16" s="1"/>
  <c r="F31"/>
  <c r="C32"/>
  <c r="F32" s="1"/>
  <c r="I36" i="170"/>
  <c r="L14"/>
  <c r="L18"/>
  <c r="L23"/>
  <c r="L31"/>
  <c r="F29" i="169"/>
  <c r="G13" i="177"/>
  <c r="G35" i="171"/>
  <c r="L35"/>
  <c r="L15" i="172"/>
  <c r="L18"/>
  <c r="M18" s="1"/>
  <c r="L23"/>
  <c r="L26"/>
  <c r="M26" s="1"/>
  <c r="L31"/>
  <c r="L34"/>
  <c r="M34" s="1"/>
  <c r="Q12" i="173"/>
  <c r="Q15"/>
  <c r="Q20"/>
  <c r="Q23"/>
  <c r="Q28"/>
  <c r="Q31"/>
  <c r="G35"/>
  <c r="M35"/>
  <c r="Q12" i="174"/>
  <c r="H13" i="177" s="1"/>
  <c r="Q22" i="174"/>
  <c r="H23" i="177" s="1"/>
  <c r="Q24" i="174"/>
  <c r="H25" i="177" s="1"/>
  <c r="Q27" i="174"/>
  <c r="H28" i="177" s="1"/>
  <c r="Q30" i="174"/>
  <c r="H31" i="177" s="1"/>
  <c r="Q32" i="174"/>
  <c r="H33" i="177" s="1"/>
  <c r="C10" i="175"/>
  <c r="C9" i="169"/>
  <c r="C13"/>
  <c r="F13" s="1"/>
  <c r="M16" i="170"/>
  <c r="C17" i="169"/>
  <c r="F17" s="1"/>
  <c r="M12" i="172"/>
  <c r="D10" i="169"/>
  <c r="D18"/>
  <c r="M28" i="172"/>
  <c r="D26" i="169"/>
  <c r="C15" i="175"/>
  <c r="C31"/>
  <c r="G24" i="174"/>
  <c r="G24" i="65" s="1"/>
  <c r="G27" i="174"/>
  <c r="G27" i="65" s="1"/>
  <c r="G32" i="174"/>
  <c r="G32" i="65" s="1"/>
  <c r="L28" i="170"/>
  <c r="G25" i="169" s="1"/>
  <c r="M31" i="170"/>
  <c r="G19" i="177"/>
  <c r="M13" i="172"/>
  <c r="M29"/>
  <c r="F23" i="169"/>
  <c r="C24"/>
  <c r="F24" s="1"/>
  <c r="K36" i="170"/>
  <c r="L15"/>
  <c r="M15" s="1"/>
  <c r="L19"/>
  <c r="G16" i="169" s="1"/>
  <c r="L27" i="170"/>
  <c r="M27" s="1"/>
  <c r="F25" i="169"/>
  <c r="L35" i="170"/>
  <c r="M35" s="1"/>
  <c r="G36"/>
  <c r="H36"/>
  <c r="G33" i="177"/>
  <c r="L14" i="172"/>
  <c r="M14" s="1"/>
  <c r="L22"/>
  <c r="M22" s="1"/>
  <c r="L30"/>
  <c r="M30" s="1"/>
  <c r="N35" i="173"/>
  <c r="Q16"/>
  <c r="Q19"/>
  <c r="Q24"/>
  <c r="Q27"/>
  <c r="Q32"/>
  <c r="N35" i="174"/>
  <c r="Q13"/>
  <c r="H14" i="177" s="1"/>
  <c r="Q34" i="174"/>
  <c r="H35" i="177" s="1"/>
  <c r="D35" i="174"/>
  <c r="L21" i="170"/>
  <c r="L35" i="173"/>
  <c r="C35" i="174"/>
  <c r="G33" i="176"/>
  <c r="M28" i="170"/>
  <c r="M14" i="171"/>
  <c r="M18"/>
  <c r="M22"/>
  <c r="M26"/>
  <c r="M30"/>
  <c r="M34"/>
  <c r="Q11" i="174"/>
  <c r="H12" i="177" s="1"/>
  <c r="G14" i="176"/>
  <c r="G18"/>
  <c r="G22"/>
  <c r="G26"/>
  <c r="G30"/>
  <c r="G34"/>
  <c r="L25" i="170"/>
  <c r="L29"/>
  <c r="Q11" i="173"/>
  <c r="C9" i="175"/>
  <c r="J36" i="170"/>
  <c r="L11" i="172"/>
  <c r="Q13" i="173"/>
  <c r="Q17"/>
  <c r="Q21"/>
  <c r="Q25"/>
  <c r="Q29"/>
  <c r="Q33"/>
  <c r="G20" i="174"/>
  <c r="G20" i="65" s="1"/>
  <c r="G25" i="174"/>
  <c r="G25" i="65" s="1"/>
  <c r="G28" i="174"/>
  <c r="G28" i="65" s="1"/>
  <c r="G17" i="169" l="1"/>
  <c r="C24" i="175"/>
  <c r="M25" i="172"/>
  <c r="G25" i="177"/>
  <c r="M20" i="172"/>
  <c r="G29" i="169"/>
  <c r="L35" i="172"/>
  <c r="M35" s="1"/>
  <c r="L36" i="170"/>
  <c r="M36" s="1"/>
  <c r="G36" i="176"/>
  <c r="J31" i="177"/>
  <c r="J13"/>
  <c r="J26"/>
  <c r="J16"/>
  <c r="J14"/>
  <c r="J33"/>
  <c r="J23"/>
  <c r="J27"/>
  <c r="J18"/>
  <c r="J35"/>
  <c r="J25"/>
  <c r="J15"/>
  <c r="J29"/>
  <c r="J21"/>
  <c r="J28"/>
  <c r="J17"/>
  <c r="J32"/>
  <c r="J24"/>
  <c r="J34"/>
  <c r="C11" i="175"/>
  <c r="J15" i="176"/>
  <c r="J27"/>
  <c r="J25"/>
  <c r="J29"/>
  <c r="J13"/>
  <c r="J19"/>
  <c r="J23"/>
  <c r="J21"/>
  <c r="J31"/>
  <c r="J33"/>
  <c r="J17"/>
  <c r="J12" i="178"/>
  <c r="Q35" i="173"/>
  <c r="H36" i="176"/>
  <c r="M19" i="172"/>
  <c r="G20" i="177"/>
  <c r="M27" i="172"/>
  <c r="G28" i="177"/>
  <c r="G20" i="169"/>
  <c r="M32" i="172"/>
  <c r="M16"/>
  <c r="G21" i="169"/>
  <c r="G35" i="177"/>
  <c r="G23"/>
  <c r="M11" i="172"/>
  <c r="G12" i="177"/>
  <c r="G26" i="169"/>
  <c r="M29" i="170"/>
  <c r="G35" i="174"/>
  <c r="C30" i="175"/>
  <c r="C33" i="169"/>
  <c r="F9"/>
  <c r="G11"/>
  <c r="M14" i="170"/>
  <c r="G23" i="169"/>
  <c r="M26" i="170"/>
  <c r="F30" i="169"/>
  <c r="F14"/>
  <c r="C18" i="175"/>
  <c r="M25" i="170"/>
  <c r="G22" i="169"/>
  <c r="G18"/>
  <c r="M21" i="170"/>
  <c r="C25" i="175"/>
  <c r="M23" i="172"/>
  <c r="G24" i="177"/>
  <c r="G15" i="169"/>
  <c r="M18" i="170"/>
  <c r="M17"/>
  <c r="G14" i="169"/>
  <c r="D33"/>
  <c r="M32" i="170"/>
  <c r="C23" i="175"/>
  <c r="M23" i="170"/>
  <c r="G28" i="169"/>
  <c r="Q35" i="174"/>
  <c r="F22" i="169"/>
  <c r="M24" i="170"/>
  <c r="G32" i="169"/>
  <c r="G12"/>
  <c r="M20" i="170"/>
  <c r="M35" i="171"/>
  <c r="G15" i="177"/>
  <c r="G27"/>
  <c r="F18" i="169"/>
  <c r="J12" i="177"/>
  <c r="H36"/>
  <c r="C26" i="175"/>
  <c r="C22"/>
  <c r="F26" i="169"/>
  <c r="F10"/>
  <c r="M31" i="172"/>
  <c r="G32" i="177"/>
  <c r="M15" i="172"/>
  <c r="G16" i="177"/>
  <c r="G31" i="169"/>
  <c r="M34" i="170"/>
  <c r="M13"/>
  <c r="G10" i="169"/>
  <c r="M19" i="170"/>
  <c r="G9" i="169"/>
  <c r="G24"/>
  <c r="G31" i="177"/>
  <c r="G13" i="169"/>
  <c r="J36" i="177" l="1"/>
  <c r="J36" i="176"/>
  <c r="J36" i="178"/>
  <c r="C33" i="175"/>
  <c r="F33" i="169"/>
  <c r="G36" i="177"/>
  <c r="G33" i="169"/>
  <c r="F14" i="86" l="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G36" l="1"/>
  <c r="I36" s="1"/>
  <c r="K36" s="1"/>
  <c r="G32"/>
  <c r="I32" s="1"/>
  <c r="K32" s="1"/>
  <c r="G28"/>
  <c r="I28" s="1"/>
  <c r="K28" s="1"/>
  <c r="G24"/>
  <c r="I24" s="1"/>
  <c r="K24" s="1"/>
  <c r="G20"/>
  <c r="I20" s="1"/>
  <c r="K20" s="1"/>
  <c r="G16"/>
  <c r="I16" s="1"/>
  <c r="K16" s="1"/>
  <c r="G29"/>
  <c r="I29" s="1"/>
  <c r="K29" s="1"/>
  <c r="H21"/>
  <c r="H35"/>
  <c r="H31"/>
  <c r="H27"/>
  <c r="H23"/>
  <c r="H19"/>
  <c r="H15"/>
  <c r="H32"/>
  <c r="H24"/>
  <c r="H16"/>
  <c r="G33"/>
  <c r="I33" s="1"/>
  <c r="K33" s="1"/>
  <c r="H29"/>
  <c r="G21"/>
  <c r="I21" s="1"/>
  <c r="K21" s="1"/>
  <c r="G25"/>
  <c r="I25" s="1"/>
  <c r="K25" s="1"/>
  <c r="H33"/>
  <c r="H25"/>
  <c r="H17"/>
  <c r="G17"/>
  <c r="I17" s="1"/>
  <c r="K17" s="1"/>
  <c r="H36"/>
  <c r="H28"/>
  <c r="H20"/>
  <c r="G34"/>
  <c r="I34" s="1"/>
  <c r="K34" s="1"/>
  <c r="G30"/>
  <c r="I30" s="1"/>
  <c r="K30" s="1"/>
  <c r="G22"/>
  <c r="I22" s="1"/>
  <c r="K22" s="1"/>
  <c r="G18"/>
  <c r="I18" s="1"/>
  <c r="K18" s="1"/>
  <c r="G14"/>
  <c r="I14" s="1"/>
  <c r="K14" s="1"/>
  <c r="G26"/>
  <c r="I26" s="1"/>
  <c r="K26" s="1"/>
  <c r="G35"/>
  <c r="I35" s="1"/>
  <c r="K35" s="1"/>
  <c r="G31"/>
  <c r="I31" s="1"/>
  <c r="K31" s="1"/>
  <c r="G27"/>
  <c r="I27" s="1"/>
  <c r="K27" s="1"/>
  <c r="G23"/>
  <c r="I23" s="1"/>
  <c r="K23" s="1"/>
  <c r="G19"/>
  <c r="I19" s="1"/>
  <c r="K19" s="1"/>
  <c r="G15"/>
  <c r="I15" s="1"/>
  <c r="K15" s="1"/>
  <c r="H34"/>
  <c r="H30"/>
  <c r="H26"/>
  <c r="H22"/>
  <c r="H18"/>
  <c r="H14"/>
  <c r="F11" i="158" l="1"/>
  <c r="E11"/>
  <c r="E34"/>
  <c r="F34"/>
  <c r="E33"/>
  <c r="F33"/>
  <c r="E32"/>
  <c r="F32"/>
  <c r="G32" s="1"/>
  <c r="C36" i="101"/>
  <c r="D36"/>
  <c r="E36"/>
  <c r="F36"/>
  <c r="G36"/>
  <c r="H36"/>
  <c r="I36"/>
  <c r="J36"/>
  <c r="K36"/>
  <c r="L36"/>
  <c r="M36"/>
  <c r="N36"/>
  <c r="O36"/>
  <c r="P36"/>
  <c r="E33" i="15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9"/>
  <c r="G33" i="158" l="1"/>
  <c r="G11"/>
  <c r="G34"/>
  <c r="C33" i="157"/>
  <c r="H36" i="13"/>
  <c r="C36"/>
  <c r="D36"/>
  <c r="E36"/>
  <c r="F36"/>
  <c r="U14" i="114" l="1"/>
  <c r="U15"/>
  <c r="U16"/>
  <c r="U17"/>
  <c r="U18"/>
  <c r="U19"/>
  <c r="U20"/>
  <c r="U21"/>
  <c r="U22"/>
  <c r="U23"/>
  <c r="U24"/>
  <c r="U25"/>
  <c r="U26"/>
  <c r="U27"/>
  <c r="U28"/>
  <c r="X28" s="1"/>
  <c r="U29"/>
  <c r="U30"/>
  <c r="U31"/>
  <c r="U32"/>
  <c r="X32" s="1"/>
  <c r="U33"/>
  <c r="U34"/>
  <c r="U35"/>
  <c r="U36"/>
  <c r="U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X16"/>
  <c r="X24"/>
  <c r="W13"/>
  <c r="V13"/>
  <c r="Q37"/>
  <c r="R37"/>
  <c r="S37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M37"/>
  <c r="N37"/>
  <c r="O37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I37"/>
  <c r="J37"/>
  <c r="K37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E37"/>
  <c r="F37"/>
  <c r="G37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W14" i="88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W13"/>
  <c r="V13"/>
  <c r="U13"/>
  <c r="Q37"/>
  <c r="R37"/>
  <c r="S37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M37"/>
  <c r="P37" s="1"/>
  <c r="N37"/>
  <c r="O37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I37"/>
  <c r="J37"/>
  <c r="V37" s="1"/>
  <c r="K37"/>
  <c r="L13"/>
  <c r="L14"/>
  <c r="L15"/>
  <c r="X15" s="1"/>
  <c r="L16"/>
  <c r="L17"/>
  <c r="L18"/>
  <c r="L19"/>
  <c r="X19" s="1"/>
  <c r="L20"/>
  <c r="L21"/>
  <c r="L22"/>
  <c r="L23"/>
  <c r="X23" s="1"/>
  <c r="L24"/>
  <c r="L25"/>
  <c r="L26"/>
  <c r="L27"/>
  <c r="X27" s="1"/>
  <c r="L28"/>
  <c r="L29"/>
  <c r="L30"/>
  <c r="L31"/>
  <c r="X31" s="1"/>
  <c r="L32"/>
  <c r="L33"/>
  <c r="L34"/>
  <c r="L35"/>
  <c r="X35" s="1"/>
  <c r="L36"/>
  <c r="E37"/>
  <c r="F37"/>
  <c r="G37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P14" i="75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L37"/>
  <c r="M37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I37"/>
  <c r="J37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F37"/>
  <c r="G37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C37"/>
  <c r="E37" s="1"/>
  <c r="D37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L38" i="7"/>
  <c r="M38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I38"/>
  <c r="J38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F38"/>
  <c r="G38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C38"/>
  <c r="D38"/>
  <c r="E38" s="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Q33" i="75" l="1"/>
  <c r="Q25"/>
  <c r="Q17"/>
  <c r="X34" i="88"/>
  <c r="X26"/>
  <c r="X18"/>
  <c r="W37" i="114"/>
  <c r="X25"/>
  <c r="X17"/>
  <c r="N38" i="7"/>
  <c r="H37" i="75"/>
  <c r="N37"/>
  <c r="Q29"/>
  <c r="Q21"/>
  <c r="X30" i="88"/>
  <c r="X22"/>
  <c r="X14"/>
  <c r="X29" i="114"/>
  <c r="X36" i="88"/>
  <c r="X32"/>
  <c r="X28"/>
  <c r="X24"/>
  <c r="X20"/>
  <c r="X16"/>
  <c r="W37"/>
  <c r="X33"/>
  <c r="X29"/>
  <c r="X25"/>
  <c r="X21"/>
  <c r="X17"/>
  <c r="T37" i="114"/>
  <c r="H37" i="88"/>
  <c r="L37"/>
  <c r="X37" s="1"/>
  <c r="X13"/>
  <c r="X36" i="114"/>
  <c r="V37"/>
  <c r="X20"/>
  <c r="X33"/>
  <c r="X21"/>
  <c r="U37" i="88"/>
  <c r="T37"/>
  <c r="Q36" i="75"/>
  <c r="Q32"/>
  <c r="Q28"/>
  <c r="Q24"/>
  <c r="Q20"/>
  <c r="Q16"/>
  <c r="K37"/>
  <c r="Q35"/>
  <c r="Q31"/>
  <c r="Q27"/>
  <c r="Q23"/>
  <c r="Q19"/>
  <c r="Q15"/>
  <c r="Q34"/>
  <c r="Q30"/>
  <c r="Q26"/>
  <c r="Q22"/>
  <c r="Q18"/>
  <c r="Q14"/>
  <c r="H38" i="7"/>
  <c r="U37" i="114"/>
  <c r="X26"/>
  <c r="X34"/>
  <c r="X18"/>
  <c r="X14"/>
  <c r="X30"/>
  <c r="X22"/>
  <c r="P37"/>
  <c r="X13"/>
  <c r="X35"/>
  <c r="X31"/>
  <c r="X27"/>
  <c r="X23"/>
  <c r="X19"/>
  <c r="X15"/>
  <c r="L37"/>
  <c r="H37"/>
  <c r="X37" l="1"/>
  <c r="F47" i="56"/>
  <c r="E47"/>
  <c r="C47"/>
  <c r="B47"/>
  <c r="C35" i="158" l="1"/>
  <c r="D35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E13"/>
  <c r="E14"/>
  <c r="E15"/>
  <c r="G15" s="1"/>
  <c r="E16"/>
  <c r="E17"/>
  <c r="E18"/>
  <c r="E19"/>
  <c r="G19" s="1"/>
  <c r="E20"/>
  <c r="E21"/>
  <c r="E22"/>
  <c r="E23"/>
  <c r="G23" s="1"/>
  <c r="E24"/>
  <c r="E25"/>
  <c r="E26"/>
  <c r="E27"/>
  <c r="G27" s="1"/>
  <c r="E28"/>
  <c r="E29"/>
  <c r="E30"/>
  <c r="E31"/>
  <c r="G31" s="1"/>
  <c r="F12"/>
  <c r="E12"/>
  <c r="J36" i="168"/>
  <c r="I36"/>
  <c r="H36"/>
  <c r="G36"/>
  <c r="F36"/>
  <c r="E36"/>
  <c r="D36"/>
  <c r="C36"/>
  <c r="J36" i="167"/>
  <c r="I36"/>
  <c r="H36"/>
  <c r="G36"/>
  <c r="F36"/>
  <c r="E36"/>
  <c r="D36"/>
  <c r="C36"/>
  <c r="J36" i="166"/>
  <c r="I36"/>
  <c r="F36"/>
  <c r="E36"/>
  <c r="D36"/>
  <c r="C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J25" i="165"/>
  <c r="I25"/>
  <c r="F25"/>
  <c r="E25"/>
  <c r="D25"/>
  <c r="C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J22" i="164"/>
  <c r="F22"/>
  <c r="E22"/>
  <c r="D22"/>
  <c r="C22"/>
  <c r="J21"/>
  <c r="F21"/>
  <c r="E21"/>
  <c r="D21"/>
  <c r="C21"/>
  <c r="J20"/>
  <c r="F20"/>
  <c r="E20"/>
  <c r="D20"/>
  <c r="C20"/>
  <c r="J19"/>
  <c r="F19"/>
  <c r="E19"/>
  <c r="D19"/>
  <c r="C19"/>
  <c r="J18"/>
  <c r="F18"/>
  <c r="E18"/>
  <c r="D18"/>
  <c r="C18"/>
  <c r="J17"/>
  <c r="F17"/>
  <c r="E17"/>
  <c r="D17"/>
  <c r="C17"/>
  <c r="J16"/>
  <c r="F16"/>
  <c r="E16"/>
  <c r="D16"/>
  <c r="C16"/>
  <c r="J15"/>
  <c r="F15"/>
  <c r="E15"/>
  <c r="D15"/>
  <c r="C15"/>
  <c r="J14"/>
  <c r="F14"/>
  <c r="E14"/>
  <c r="D14"/>
  <c r="C14"/>
  <c r="J13"/>
  <c r="F13"/>
  <c r="E13"/>
  <c r="D13"/>
  <c r="C13"/>
  <c r="J12"/>
  <c r="F12"/>
  <c r="E12"/>
  <c r="D12"/>
  <c r="C12"/>
  <c r="J11"/>
  <c r="F11"/>
  <c r="E11"/>
  <c r="D11"/>
  <c r="C11"/>
  <c r="K23" i="163"/>
  <c r="J23"/>
  <c r="F23"/>
  <c r="E23"/>
  <c r="D23"/>
  <c r="C23"/>
  <c r="G22"/>
  <c r="H22" s="1"/>
  <c r="I22" s="1"/>
  <c r="G21"/>
  <c r="H21" s="1"/>
  <c r="I21" s="1"/>
  <c r="G20"/>
  <c r="H20" s="1"/>
  <c r="I20" s="1"/>
  <c r="G19"/>
  <c r="H19" s="1"/>
  <c r="I19" s="1"/>
  <c r="G18"/>
  <c r="H18" s="1"/>
  <c r="I18" s="1"/>
  <c r="G17"/>
  <c r="H17" s="1"/>
  <c r="I17" s="1"/>
  <c r="G16"/>
  <c r="H16" s="1"/>
  <c r="I16" s="1"/>
  <c r="G15"/>
  <c r="H15" s="1"/>
  <c r="I15" s="1"/>
  <c r="G14"/>
  <c r="H14" s="1"/>
  <c r="I14" s="1"/>
  <c r="H13"/>
  <c r="I13" s="1"/>
  <c r="G13"/>
  <c r="G12"/>
  <c r="H12" s="1"/>
  <c r="I12" s="1"/>
  <c r="G11"/>
  <c r="H11" s="1"/>
  <c r="Q35" i="162"/>
  <c r="P35"/>
  <c r="O35"/>
  <c r="M35"/>
  <c r="L35"/>
  <c r="K35"/>
  <c r="N35" s="1"/>
  <c r="I35"/>
  <c r="H35"/>
  <c r="G35"/>
  <c r="D35"/>
  <c r="F35" s="1"/>
  <c r="C35"/>
  <c r="R34"/>
  <c r="S34" s="1"/>
  <c r="N34"/>
  <c r="J34"/>
  <c r="F34"/>
  <c r="R33"/>
  <c r="S33" s="1"/>
  <c r="N33"/>
  <c r="J33"/>
  <c r="F33"/>
  <c r="R32"/>
  <c r="S32" s="1"/>
  <c r="N32"/>
  <c r="J32"/>
  <c r="F32"/>
  <c r="R31"/>
  <c r="S31" s="1"/>
  <c r="N31"/>
  <c r="J31"/>
  <c r="F31"/>
  <c r="S30"/>
  <c r="R30"/>
  <c r="N30"/>
  <c r="J30"/>
  <c r="F30"/>
  <c r="R29"/>
  <c r="S29" s="1"/>
  <c r="N29"/>
  <c r="J29"/>
  <c r="F29"/>
  <c r="R28"/>
  <c r="S28" s="1"/>
  <c r="N28"/>
  <c r="J28"/>
  <c r="F28"/>
  <c r="R27"/>
  <c r="S27" s="1"/>
  <c r="N27"/>
  <c r="J27"/>
  <c r="F27"/>
  <c r="R26"/>
  <c r="S26" s="1"/>
  <c r="N26"/>
  <c r="J26"/>
  <c r="F26"/>
  <c r="R25"/>
  <c r="S25" s="1"/>
  <c r="N25"/>
  <c r="J25"/>
  <c r="F25"/>
  <c r="R24"/>
  <c r="S24" s="1"/>
  <c r="N24"/>
  <c r="J24"/>
  <c r="F24"/>
  <c r="R23"/>
  <c r="S23" s="1"/>
  <c r="N23"/>
  <c r="J23"/>
  <c r="F23"/>
  <c r="S22"/>
  <c r="R22"/>
  <c r="N22"/>
  <c r="J22"/>
  <c r="F22"/>
  <c r="R21"/>
  <c r="S21" s="1"/>
  <c r="N21"/>
  <c r="J21"/>
  <c r="F21"/>
  <c r="S20"/>
  <c r="R20"/>
  <c r="N20"/>
  <c r="J20"/>
  <c r="F20"/>
  <c r="R19"/>
  <c r="S19" s="1"/>
  <c r="N19"/>
  <c r="J19"/>
  <c r="F19"/>
  <c r="R18"/>
  <c r="S18" s="1"/>
  <c r="N18"/>
  <c r="J18"/>
  <c r="F18"/>
  <c r="R17"/>
  <c r="S17" s="1"/>
  <c r="N17"/>
  <c r="J17"/>
  <c r="F17"/>
  <c r="R16"/>
  <c r="S16" s="1"/>
  <c r="N16"/>
  <c r="J16"/>
  <c r="F16"/>
  <c r="R15"/>
  <c r="S15" s="1"/>
  <c r="N15"/>
  <c r="J15"/>
  <c r="F15"/>
  <c r="R14"/>
  <c r="S14" s="1"/>
  <c r="N14"/>
  <c r="J14"/>
  <c r="F14"/>
  <c r="R13"/>
  <c r="S13" s="1"/>
  <c r="N13"/>
  <c r="J13"/>
  <c r="F13"/>
  <c r="S12"/>
  <c r="R12"/>
  <c r="N12"/>
  <c r="J12"/>
  <c r="F12"/>
  <c r="R11"/>
  <c r="S11" s="1"/>
  <c r="N11"/>
  <c r="J11"/>
  <c r="F11"/>
  <c r="M35" i="161"/>
  <c r="L35"/>
  <c r="K35"/>
  <c r="I35"/>
  <c r="H35"/>
  <c r="G35"/>
  <c r="E35"/>
  <c r="R34"/>
  <c r="N34"/>
  <c r="J34"/>
  <c r="R33"/>
  <c r="N33"/>
  <c r="J33"/>
  <c r="R32"/>
  <c r="N32"/>
  <c r="J32"/>
  <c r="R31"/>
  <c r="N31"/>
  <c r="J31"/>
  <c r="R30"/>
  <c r="N30"/>
  <c r="J30"/>
  <c r="R29"/>
  <c r="N29"/>
  <c r="J29"/>
  <c r="R28"/>
  <c r="N28"/>
  <c r="J28"/>
  <c r="R27"/>
  <c r="N27"/>
  <c r="J27"/>
  <c r="R26"/>
  <c r="N26"/>
  <c r="J26"/>
  <c r="R25"/>
  <c r="N25"/>
  <c r="J25"/>
  <c r="R24"/>
  <c r="N24"/>
  <c r="J24"/>
  <c r="R23"/>
  <c r="N23"/>
  <c r="J23"/>
  <c r="R22"/>
  <c r="N22"/>
  <c r="J22"/>
  <c r="R21"/>
  <c r="N21"/>
  <c r="J21"/>
  <c r="F21"/>
  <c r="R20"/>
  <c r="N20"/>
  <c r="J20"/>
  <c r="R19"/>
  <c r="N19"/>
  <c r="J19"/>
  <c r="R18"/>
  <c r="N18"/>
  <c r="J18"/>
  <c r="R17"/>
  <c r="N17"/>
  <c r="J17"/>
  <c r="F17"/>
  <c r="R16"/>
  <c r="N16"/>
  <c r="J16"/>
  <c r="R15"/>
  <c r="N15"/>
  <c r="J15"/>
  <c r="F15"/>
  <c r="R14"/>
  <c r="N14"/>
  <c r="J14"/>
  <c r="F14"/>
  <c r="R13"/>
  <c r="N13"/>
  <c r="J13"/>
  <c r="R12"/>
  <c r="N12"/>
  <c r="J12"/>
  <c r="R11"/>
  <c r="N11"/>
  <c r="J11"/>
  <c r="G17" i="164" l="1"/>
  <c r="G26" i="158"/>
  <c r="G18"/>
  <c r="J35" i="162"/>
  <c r="G14" i="164"/>
  <c r="H14" s="1"/>
  <c r="G25" i="165"/>
  <c r="G29" i="158"/>
  <c r="G25"/>
  <c r="G21"/>
  <c r="G17"/>
  <c r="G13"/>
  <c r="G13" i="164"/>
  <c r="G21"/>
  <c r="G30" i="158"/>
  <c r="G22"/>
  <c r="J35" i="161"/>
  <c r="F35" i="158"/>
  <c r="S35" i="162"/>
  <c r="E35" i="158"/>
  <c r="R35" i="162"/>
  <c r="G18" i="164"/>
  <c r="H18" s="1"/>
  <c r="I18" s="1"/>
  <c r="G28" i="158"/>
  <c r="G24"/>
  <c r="G20"/>
  <c r="G16"/>
  <c r="R35" i="161"/>
  <c r="G12" i="158"/>
  <c r="G14"/>
  <c r="E23" i="164"/>
  <c r="I14"/>
  <c r="G22"/>
  <c r="H22" s="1"/>
  <c r="I22" s="1"/>
  <c r="H13"/>
  <c r="I13" s="1"/>
  <c r="H17"/>
  <c r="H21"/>
  <c r="I21" s="1"/>
  <c r="G12"/>
  <c r="H12" s="1"/>
  <c r="I12" s="1"/>
  <c r="G16"/>
  <c r="H16" s="1"/>
  <c r="I16" s="1"/>
  <c r="N35" i="161"/>
  <c r="F28"/>
  <c r="F32"/>
  <c r="G36" i="166"/>
  <c r="F23" i="161"/>
  <c r="D23" i="164"/>
  <c r="I17"/>
  <c r="C23"/>
  <c r="J23"/>
  <c r="G20"/>
  <c r="H20" s="1"/>
  <c r="I20" s="1"/>
  <c r="F29" i="161"/>
  <c r="F33"/>
  <c r="G11" i="164"/>
  <c r="G15"/>
  <c r="H15" s="1"/>
  <c r="I15" s="1"/>
  <c r="G19"/>
  <c r="H19" s="1"/>
  <c r="I19" s="1"/>
  <c r="F13" i="161"/>
  <c r="F16"/>
  <c r="F19"/>
  <c r="F22"/>
  <c r="F25"/>
  <c r="C35"/>
  <c r="F27"/>
  <c r="G35" i="158"/>
  <c r="H36" i="166"/>
  <c r="H25" i="165"/>
  <c r="H23" i="163"/>
  <c r="I11"/>
  <c r="I23" s="1"/>
  <c r="G23"/>
  <c r="F23" i="164"/>
  <c r="F24" i="161"/>
  <c r="F30"/>
  <c r="F34"/>
  <c r="F11"/>
  <c r="F12"/>
  <c r="F26"/>
  <c r="F18"/>
  <c r="D35"/>
  <c r="F20"/>
  <c r="F31"/>
  <c r="G23" i="164" l="1"/>
  <c r="H11"/>
  <c r="H23" s="1"/>
  <c r="F35" i="161"/>
  <c r="I11" i="164" l="1"/>
  <c r="I23" s="1"/>
  <c r="E42" i="86"/>
  <c r="C42"/>
  <c r="N23" i="96" l="1"/>
  <c r="J23"/>
  <c r="Q23"/>
  <c r="U23" s="1"/>
  <c r="P23"/>
  <c r="T23" s="1"/>
  <c r="O23"/>
  <c r="S23" s="1"/>
  <c r="C25" l="1"/>
  <c r="D25"/>
  <c r="E25"/>
  <c r="T17"/>
  <c r="T18"/>
  <c r="T19"/>
  <c r="T20"/>
  <c r="T16"/>
  <c r="C21"/>
  <c r="D21"/>
  <c r="E21"/>
  <c r="F16"/>
  <c r="F17"/>
  <c r="F18"/>
  <c r="F19"/>
  <c r="F20"/>
  <c r="T21" l="1"/>
  <c r="F21"/>
  <c r="D26"/>
  <c r="E26"/>
  <c r="C26"/>
  <c r="F25"/>
  <c r="F26" l="1"/>
  <c r="D26" i="14" l="1"/>
  <c r="E26"/>
  <c r="F26"/>
  <c r="C26"/>
  <c r="K35" i="65" l="1"/>
  <c r="I12" l="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I11"/>
  <c r="H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11"/>
  <c r="D35" l="1"/>
  <c r="E35"/>
  <c r="H35"/>
  <c r="I35"/>
  <c r="C37" i="138" l="1"/>
  <c r="D37"/>
  <c r="E37"/>
  <c r="G25" i="14" l="1"/>
  <c r="H25" s="1"/>
  <c r="G35" i="74" l="1"/>
  <c r="U17" i="96" l="1"/>
  <c r="U18"/>
  <c r="U19"/>
  <c r="U20"/>
  <c r="U16"/>
  <c r="S17"/>
  <c r="S18"/>
  <c r="S19"/>
  <c r="S20"/>
  <c r="S16"/>
  <c r="F23"/>
  <c r="F24"/>
  <c r="V20" l="1"/>
  <c r="V16"/>
  <c r="V18"/>
  <c r="U25"/>
  <c r="S21"/>
  <c r="V17"/>
  <c r="T25"/>
  <c r="T26" s="1"/>
  <c r="U21"/>
  <c r="V19"/>
  <c r="S25"/>
  <c r="V23"/>
  <c r="V24"/>
  <c r="U26" l="1"/>
  <c r="S26"/>
  <c r="V25"/>
  <c r="V21"/>
  <c r="F13" i="86"/>
  <c r="I35" i="13"/>
  <c r="V26" i="96" l="1"/>
  <c r="G13" i="86"/>
  <c r="I13" s="1"/>
  <c r="K13" s="1"/>
  <c r="H13"/>
  <c r="J18" l="1"/>
  <c r="J14"/>
  <c r="J16"/>
  <c r="J13"/>
  <c r="J15" l="1"/>
  <c r="J17"/>
  <c r="G35" i="65" l="1"/>
  <c r="P37" i="7" l="1"/>
  <c r="O37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14"/>
  <c r="Q31" l="1"/>
  <c r="Q27"/>
  <c r="Q23"/>
  <c r="Q19"/>
  <c r="Q15"/>
  <c r="Q35"/>
  <c r="Q34"/>
  <c r="Q30"/>
  <c r="Q26"/>
  <c r="Q22"/>
  <c r="Q18"/>
  <c r="Q36"/>
  <c r="Q32"/>
  <c r="Q28"/>
  <c r="Q24"/>
  <c r="Q20"/>
  <c r="Q16"/>
  <c r="Q33"/>
  <c r="Q29"/>
  <c r="Q25"/>
  <c r="Q21"/>
  <c r="Q17"/>
  <c r="Q14"/>
  <c r="Q37"/>
  <c r="G35" i="145"/>
  <c r="H35"/>
  <c r="L35" i="144"/>
  <c r="K35"/>
  <c r="F12" i="145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E35" i="144"/>
  <c r="G12"/>
  <c r="J12" s="1"/>
  <c r="G13"/>
  <c r="J13" s="1"/>
  <c r="G14"/>
  <c r="J14" s="1"/>
  <c r="G15"/>
  <c r="J15" s="1"/>
  <c r="G17"/>
  <c r="J17" s="1"/>
  <c r="G18"/>
  <c r="J18" s="1"/>
  <c r="G19"/>
  <c r="J19" s="1"/>
  <c r="G20"/>
  <c r="J20" s="1"/>
  <c r="G21"/>
  <c r="J21" s="1"/>
  <c r="G22"/>
  <c r="J22" s="1"/>
  <c r="G23"/>
  <c r="J23" s="1"/>
  <c r="G24"/>
  <c r="J24" s="1"/>
  <c r="G25"/>
  <c r="J25" s="1"/>
  <c r="G26"/>
  <c r="J26" s="1"/>
  <c r="G27"/>
  <c r="J27" s="1"/>
  <c r="G28"/>
  <c r="J28" s="1"/>
  <c r="G29"/>
  <c r="J29" s="1"/>
  <c r="G30"/>
  <c r="J30" s="1"/>
  <c r="G31"/>
  <c r="J31" s="1"/>
  <c r="G32"/>
  <c r="J32" s="1"/>
  <c r="G33"/>
  <c r="J33" s="1"/>
  <c r="G34"/>
  <c r="J34" s="1"/>
  <c r="E35" i="29"/>
  <c r="I32" i="144" l="1"/>
  <c r="T32"/>
  <c r="I28"/>
  <c r="T28"/>
  <c r="I24"/>
  <c r="T24"/>
  <c r="I20"/>
  <c r="T20"/>
  <c r="I15"/>
  <c r="T15"/>
  <c r="I33"/>
  <c r="T33"/>
  <c r="I29"/>
  <c r="T29"/>
  <c r="I25"/>
  <c r="T25"/>
  <c r="I21"/>
  <c r="T21"/>
  <c r="I17"/>
  <c r="T17"/>
  <c r="I12"/>
  <c r="T12"/>
  <c r="I34"/>
  <c r="T34"/>
  <c r="I30"/>
  <c r="T30"/>
  <c r="I26"/>
  <c r="T26"/>
  <c r="I22"/>
  <c r="T22"/>
  <c r="I18"/>
  <c r="T18"/>
  <c r="I13"/>
  <c r="T13"/>
  <c r="I31"/>
  <c r="T31"/>
  <c r="I27"/>
  <c r="T27"/>
  <c r="I23"/>
  <c r="T23"/>
  <c r="I19"/>
  <c r="T19"/>
  <c r="I14"/>
  <c r="T14"/>
  <c r="E32" i="145"/>
  <c r="P32"/>
  <c r="E24"/>
  <c r="P24"/>
  <c r="E16"/>
  <c r="P16"/>
  <c r="E25"/>
  <c r="P25"/>
  <c r="E34"/>
  <c r="P34"/>
  <c r="E30"/>
  <c r="P30"/>
  <c r="E26"/>
  <c r="P26"/>
  <c r="E22"/>
  <c r="P22"/>
  <c r="E18"/>
  <c r="P18"/>
  <c r="E14"/>
  <c r="P14"/>
  <c r="E28"/>
  <c r="P28"/>
  <c r="E20"/>
  <c r="P20"/>
  <c r="E12"/>
  <c r="P12"/>
  <c r="E33"/>
  <c r="P33"/>
  <c r="E29"/>
  <c r="P29"/>
  <c r="E21"/>
  <c r="P21"/>
  <c r="E17"/>
  <c r="P17"/>
  <c r="E13"/>
  <c r="P13"/>
  <c r="E31"/>
  <c r="P31"/>
  <c r="E27"/>
  <c r="P27"/>
  <c r="E23"/>
  <c r="P23"/>
  <c r="E19"/>
  <c r="P19"/>
  <c r="E15"/>
  <c r="P15"/>
  <c r="G16" i="144"/>
  <c r="J16" s="1"/>
  <c r="G28" i="29"/>
  <c r="J28" s="1"/>
  <c r="G34"/>
  <c r="J34" s="1"/>
  <c r="G18"/>
  <c r="J18" s="1"/>
  <c r="G31"/>
  <c r="J31" s="1"/>
  <c r="G27"/>
  <c r="J27" s="1"/>
  <c r="G23"/>
  <c r="J23" s="1"/>
  <c r="G19"/>
  <c r="J19" s="1"/>
  <c r="G15"/>
  <c r="J15" s="1"/>
  <c r="G12"/>
  <c r="J12" s="1"/>
  <c r="G32"/>
  <c r="J32" s="1"/>
  <c r="G24"/>
  <c r="J24" s="1"/>
  <c r="G20"/>
  <c r="J20" s="1"/>
  <c r="G16"/>
  <c r="J16" s="1"/>
  <c r="G30"/>
  <c r="J30" s="1"/>
  <c r="G26"/>
  <c r="J26" s="1"/>
  <c r="G22"/>
  <c r="J22" s="1"/>
  <c r="G14"/>
  <c r="J14" s="1"/>
  <c r="G33"/>
  <c r="J33" s="1"/>
  <c r="G29"/>
  <c r="J29" s="1"/>
  <c r="G25"/>
  <c r="J25" s="1"/>
  <c r="G21"/>
  <c r="J21" s="1"/>
  <c r="G17"/>
  <c r="J17" s="1"/>
  <c r="G13"/>
  <c r="J13" s="1"/>
  <c r="G11" i="144"/>
  <c r="J11" s="1"/>
  <c r="T11" s="1"/>
  <c r="F11" i="145"/>
  <c r="P11" s="1"/>
  <c r="G11" i="29"/>
  <c r="J11" s="1"/>
  <c r="T11" s="1"/>
  <c r="I16" i="144" l="1"/>
  <c r="T16"/>
  <c r="I21" i="29"/>
  <c r="T21"/>
  <c r="I14"/>
  <c r="T14"/>
  <c r="I16"/>
  <c r="T16"/>
  <c r="I12"/>
  <c r="T12"/>
  <c r="I27"/>
  <c r="T27"/>
  <c r="I17"/>
  <c r="T17"/>
  <c r="I33"/>
  <c r="T33"/>
  <c r="I30"/>
  <c r="T30"/>
  <c r="I32"/>
  <c r="T32"/>
  <c r="I23"/>
  <c r="T23"/>
  <c r="I34"/>
  <c r="T34"/>
  <c r="I13"/>
  <c r="T13"/>
  <c r="I29"/>
  <c r="T29"/>
  <c r="I26"/>
  <c r="T26"/>
  <c r="I24"/>
  <c r="T24"/>
  <c r="I19"/>
  <c r="T19"/>
  <c r="I18"/>
  <c r="T18"/>
  <c r="I25"/>
  <c r="T25"/>
  <c r="I22"/>
  <c r="T22"/>
  <c r="I20"/>
  <c r="T20"/>
  <c r="I15"/>
  <c r="T15"/>
  <c r="I31"/>
  <c r="T31"/>
  <c r="I28"/>
  <c r="T28"/>
  <c r="G35" i="144"/>
  <c r="G35" i="29"/>
  <c r="I11" i="144"/>
  <c r="J35"/>
  <c r="T35" s="1"/>
  <c r="J35" i="29"/>
  <c r="I11"/>
  <c r="E11" i="145"/>
  <c r="E35" s="1"/>
  <c r="F35"/>
  <c r="P35" s="1"/>
  <c r="I35" i="144" l="1"/>
  <c r="I35" i="29"/>
  <c r="T35"/>
  <c r="I13" i="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12"/>
  <c r="P13" i="75"/>
  <c r="P37" s="1"/>
  <c r="G13" i="74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12"/>
  <c r="I36" i="13" l="1"/>
  <c r="O13" i="75"/>
  <c r="O37" l="1"/>
  <c r="Q37" s="1"/>
  <c r="Q13"/>
  <c r="O25" i="96"/>
  <c r="P25"/>
  <c r="Q25"/>
  <c r="R23"/>
  <c r="R24"/>
  <c r="K25"/>
  <c r="L25"/>
  <c r="M25"/>
  <c r="N24"/>
  <c r="G25"/>
  <c r="H25"/>
  <c r="I25"/>
  <c r="J24"/>
  <c r="J25" l="1"/>
  <c r="R25"/>
  <c r="N25"/>
  <c r="C35" i="65" l="1"/>
  <c r="O21" i="96"/>
  <c r="O26" s="1"/>
  <c r="P21"/>
  <c r="P26" s="1"/>
  <c r="Q21"/>
  <c r="Q26" s="1"/>
  <c r="R16"/>
  <c r="R17"/>
  <c r="R18"/>
  <c r="R19"/>
  <c r="R20"/>
  <c r="K21"/>
  <c r="K26" s="1"/>
  <c r="L21"/>
  <c r="L26" s="1"/>
  <c r="M21"/>
  <c r="M26" s="1"/>
  <c r="N16"/>
  <c r="N17"/>
  <c r="N18"/>
  <c r="N19"/>
  <c r="N20"/>
  <c r="G21"/>
  <c r="G26" s="1"/>
  <c r="H21"/>
  <c r="H26" s="1"/>
  <c r="I21"/>
  <c r="I26" s="1"/>
  <c r="J16"/>
  <c r="J17"/>
  <c r="J18"/>
  <c r="J19"/>
  <c r="J20"/>
  <c r="R21" l="1"/>
  <c r="R26" s="1"/>
  <c r="J21"/>
  <c r="J26" s="1"/>
  <c r="N21"/>
  <c r="N26" s="1"/>
  <c r="G46" i="56" l="1"/>
  <c r="D46"/>
  <c r="E31" l="1"/>
  <c r="G31"/>
  <c r="I31"/>
  <c r="K31"/>
  <c r="M31"/>
  <c r="O31"/>
  <c r="Q31"/>
  <c r="S31"/>
  <c r="B13"/>
  <c r="D13"/>
  <c r="F13"/>
  <c r="H13"/>
  <c r="J13"/>
  <c r="L11"/>
  <c r="L12"/>
  <c r="L13" l="1"/>
  <c r="C37" i="114" l="1"/>
  <c r="D37"/>
  <c r="Y37"/>
  <c r="Z37"/>
  <c r="AA37"/>
  <c r="C37" i="88"/>
  <c r="D37"/>
  <c r="Y37"/>
  <c r="Z37"/>
  <c r="AA37"/>
  <c r="O38" i="7"/>
  <c r="P38"/>
  <c r="C37" i="86"/>
  <c r="D37"/>
  <c r="E37"/>
  <c r="F37"/>
  <c r="G37"/>
  <c r="H37"/>
  <c r="I37"/>
  <c r="J37"/>
  <c r="L37"/>
  <c r="M37"/>
  <c r="C36" i="74"/>
  <c r="D36"/>
  <c r="E36"/>
  <c r="F36"/>
  <c r="G36"/>
  <c r="C36" i="5"/>
  <c r="D36"/>
  <c r="G36" s="1"/>
  <c r="E36"/>
  <c r="Q38" i="7"/>
  <c r="K37" i="86" l="1"/>
  <c r="G16" i="14" l="1"/>
  <c r="H16" s="1"/>
  <c r="H26" s="1"/>
  <c r="G26" l="1"/>
  <c r="D42" i="86"/>
</calcChain>
</file>

<file path=xl/sharedStrings.xml><?xml version="1.0" encoding="utf-8"?>
<sst xmlns="http://schemas.openxmlformats.org/spreadsheetml/2006/main" count="4231" uniqueCount="1132">
  <si>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</si>
  <si>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</si>
  <si>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</si>
  <si>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</si>
  <si>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</si>
  <si>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</si>
  <si>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</si>
  <si>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</si>
  <si>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</si>
  <si>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</si>
  <si>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</si>
  <si>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</si>
  <si>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</si>
  <si>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</si>
  <si>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</si>
  <si>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</si>
  <si>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</si>
  <si>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</si>
  <si>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</si>
  <si>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</si>
  <si>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</si>
  <si>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</si>
  <si>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</si>
  <si>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</si>
  <si>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</si>
  <si>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</si>
  <si>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</si>
  <si>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</si>
  <si>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</si>
  <si>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</si>
  <si>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</si>
  <si>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</si>
  <si>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</si>
  <si>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</si>
  <si>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</si>
  <si>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</si>
  <si>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</si>
  <si>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</si>
  <si>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</si>
  <si>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</si>
  <si>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</si>
  <si>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</si>
  <si>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</si>
  <si>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</si>
  <si>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</si>
  <si>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</si>
  <si>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</si>
  <si>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</si>
  <si>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</si>
  <si>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</si>
  <si>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</si>
  <si>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</si>
  <si>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</si>
  <si>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</si>
  <si>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</si>
  <si>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</si>
  <si>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</si>
  <si>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</si>
  <si>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</si>
  <si>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</si>
  <si>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</si>
  <si>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</si>
  <si>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</si>
  <si>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</si>
  <si>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</si>
  <si>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</si>
  <si>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</si>
  <si>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</si>
  <si>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</si>
  <si>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</si>
  <si>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</si>
  <si>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</si>
  <si>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</si>
  <si>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</si>
  <si>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</si>
  <si>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</si>
  <si>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</si>
  <si>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</si>
  <si>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</si>
  <si>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</si>
  <si>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</si>
  <si>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</si>
  <si>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</si>
  <si>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</si>
  <si>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</si>
  <si>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</si>
  <si>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</si>
  <si>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</si>
  <si>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Protein content     (in gms)</t>
  </si>
  <si>
    <t>Quantity                 (in gms)</t>
  </si>
  <si>
    <t>No. of Cooks cum helper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</si>
  <si>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</si>
  <si>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</si>
  <si>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</si>
  <si>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</si>
  <si>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</si>
  <si>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</si>
  <si>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</si>
  <si>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</si>
  <si>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>SI.No</t>
  </si>
  <si>
    <t>Component</t>
  </si>
  <si>
    <t>No. of Meals served</t>
  </si>
  <si>
    <t>Centre</t>
  </si>
  <si>
    <t>Total (col.8+11-14)</t>
  </si>
  <si>
    <t>Central assistance received</t>
  </si>
  <si>
    <t>*Rice</t>
  </si>
  <si>
    <t>*Wheat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</si>
  <si>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</si>
  <si>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</si>
  <si>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</si>
  <si>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</si>
  <si>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</si>
  <si>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</si>
  <si>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</si>
  <si>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</si>
  <si>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</si>
  <si>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</si>
  <si>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</si>
  <si>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</si>
  <si>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</si>
  <si>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</si>
  <si>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</si>
  <si>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</si>
  <si>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</si>
  <si>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</si>
  <si>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</si>
  <si>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</si>
  <si>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</si>
  <si>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>No. of Institutions assigned to</t>
  </si>
  <si>
    <t>Grand total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</si>
  <si>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</si>
  <si>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</si>
  <si>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</si>
  <si>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</si>
  <si>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</si>
  <si>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</si>
  <si>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</si>
  <si>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</si>
  <si>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</si>
  <si>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</si>
  <si>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</si>
  <si>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</si>
  <si>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</si>
  <si>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</si>
  <si>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</si>
  <si>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</si>
  <si>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</si>
  <si>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</si>
  <si>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</si>
  <si>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</si>
  <si>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</si>
  <si>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</si>
  <si>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</si>
  <si>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</si>
  <si>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</si>
  <si>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</si>
  <si>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</si>
  <si>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</si>
  <si>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</si>
  <si>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</si>
  <si>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</si>
  <si>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*Total 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</si>
  <si>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</si>
  <si>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</si>
  <si>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</si>
  <si>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</si>
  <si>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</si>
  <si>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</si>
  <si>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</si>
  <si>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</si>
  <si>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</si>
  <si>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</si>
  <si>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</si>
  <si>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</si>
  <si>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</si>
  <si>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</si>
  <si>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</si>
  <si>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</si>
  <si>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</si>
  <si>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</si>
  <si>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</si>
  <si>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</si>
  <si>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</si>
  <si>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</si>
  <si>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</si>
  <si>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</si>
  <si>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</si>
  <si>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</si>
  <si>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</si>
  <si>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</si>
  <si>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</si>
  <si>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</si>
  <si>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</si>
  <si>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</si>
  <si>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</si>
  <si>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Others( Please specify)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</si>
  <si>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</si>
  <si>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</si>
  <si>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</si>
  <si>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</si>
  <si>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</si>
  <si>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</si>
  <si>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</si>
  <si>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</si>
  <si>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</si>
  <si>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</si>
  <si>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</si>
  <si>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</si>
  <si>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</si>
  <si>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</si>
  <si>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</si>
  <si>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</si>
  <si>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</si>
  <si>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</si>
  <si>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</si>
  <si>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</si>
  <si>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</si>
  <si>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</si>
  <si>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</si>
  <si>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</si>
  <si>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</si>
  <si>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</si>
  <si>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</si>
  <si>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</si>
  <si>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</si>
  <si>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</si>
  <si>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</si>
  <si>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</si>
  <si>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</si>
  <si>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</si>
  <si>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</si>
  <si>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</si>
  <si>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</si>
  <si>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</si>
  <si>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</si>
  <si>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</si>
  <si>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</si>
  <si>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</si>
  <si>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</si>
  <si>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</si>
  <si>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</si>
  <si>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</si>
  <si>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</si>
  <si>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</si>
  <si>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</si>
  <si>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</si>
  <si>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</si>
  <si>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</si>
  <si>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</si>
  <si>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</si>
  <si>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</si>
  <si>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</si>
  <si>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</si>
  <si>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</si>
  <si>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</si>
  <si>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</si>
  <si>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</si>
  <si>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</si>
  <si>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</si>
  <si>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</si>
  <si>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</si>
  <si>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</si>
  <si>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</si>
  <si>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</si>
  <si>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</si>
  <si>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</si>
  <si>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</si>
  <si>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</si>
  <si>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</si>
  <si>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</si>
  <si>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</si>
  <si>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</si>
  <si>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</si>
  <si>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</si>
  <si>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</si>
  <si>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</si>
  <si>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</si>
  <si>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</si>
  <si>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</si>
  <si>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</si>
  <si>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</si>
  <si>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</si>
  <si>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</si>
  <si>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</si>
  <si>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</si>
  <si>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</si>
  <si>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</si>
  <si>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</si>
  <si>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</si>
  <si>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</si>
  <si>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</si>
  <si>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</si>
  <si>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</si>
  <si>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</si>
  <si>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</si>
  <si>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</si>
  <si>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</si>
  <si>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</si>
  <si>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</si>
  <si>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</si>
  <si>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</si>
  <si>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</si>
  <si>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</si>
  <si>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</si>
  <si>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</si>
  <si>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</si>
  <si>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</si>
  <si>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</si>
  <si>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</si>
  <si>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</si>
  <si>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</si>
  <si>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</si>
  <si>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</si>
  <si>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</si>
  <si>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</si>
  <si>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</si>
  <si>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</si>
  <si>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</si>
  <si>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</si>
  <si>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</si>
  <si>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</si>
  <si>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</si>
  <si>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</si>
  <si>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</si>
  <si>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</si>
  <si>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</si>
  <si>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</si>
  <si>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</si>
  <si>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</si>
  <si>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</si>
  <si>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</si>
  <si>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</si>
  <si>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</si>
  <si>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</si>
  <si>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</si>
  <si>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</si>
  <si>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</si>
  <si>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</si>
  <si>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</si>
  <si>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</si>
  <si>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</si>
  <si>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</si>
  <si>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</si>
  <si>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</si>
  <si>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</si>
  <si>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</si>
  <si>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</si>
  <si>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</si>
  <si>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</si>
  <si>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</si>
  <si>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</si>
  <si>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</si>
  <si>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</si>
  <si>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</si>
  <si>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</si>
  <si>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</si>
  <si>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</si>
  <si>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</si>
  <si>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</si>
  <si>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</si>
  <si>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</si>
  <si>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</si>
  <si>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</si>
  <si>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</si>
  <si>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</si>
  <si>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</si>
  <si>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</si>
  <si>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</si>
  <si>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</si>
  <si>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</si>
  <si>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No. of schools having hand washing facilities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</si>
  <si>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</si>
  <si>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</si>
  <si>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</si>
  <si>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</si>
  <si>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</si>
  <si>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</si>
  <si>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</si>
  <si>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</si>
  <si>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</si>
  <si>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</si>
  <si>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</si>
  <si>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</si>
  <si>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</si>
  <si>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</si>
  <si>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</si>
  <si>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</si>
  <si>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</si>
  <si>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</si>
  <si>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</si>
  <si>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</si>
  <si>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</si>
  <si>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</si>
  <si>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</si>
  <si>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</si>
  <si>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</si>
  <si>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</si>
  <si>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</si>
  <si>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</si>
  <si>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</si>
  <si>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</si>
  <si>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</si>
  <si>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</si>
  <si>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</si>
  <si>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</si>
  <si>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</si>
  <si>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</si>
  <si>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*Coarse Grains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</si>
  <si>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</si>
  <si>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</si>
  <si>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</si>
  <si>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</si>
  <si>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</si>
  <si>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</si>
  <si>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</si>
  <si>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</si>
  <si>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</si>
  <si>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</si>
  <si>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</si>
  <si>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</si>
  <si>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</si>
  <si>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</si>
  <si>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Total outlay (in Rs)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</si>
  <si>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</si>
  <si>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</si>
  <si>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</si>
  <si>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</si>
  <si>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</si>
  <si>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</si>
  <si>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</si>
  <si>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</si>
  <si>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</si>
  <si>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</si>
  <si>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</si>
  <si>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</si>
  <si>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</si>
  <si>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</si>
  <si>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</si>
  <si>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</si>
  <si>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</si>
  <si>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</si>
  <si>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</si>
  <si>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</si>
  <si>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</si>
  <si>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</si>
  <si>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</si>
  <si>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</si>
  <si>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</si>
  <si>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</si>
  <si>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</si>
  <si>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</si>
  <si>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</si>
  <si>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</si>
  <si>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</si>
  <si>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</si>
  <si>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</si>
  <si>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</si>
  <si>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</si>
  <si>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</si>
  <si>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</si>
  <si>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</si>
  <si>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</si>
  <si>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</si>
  <si>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</si>
  <si>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</si>
  <si>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</si>
  <si>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</si>
  <si>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</si>
  <si>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</si>
  <si>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</si>
  <si>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</si>
  <si>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</si>
  <si>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</si>
  <si>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</si>
  <si>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</si>
  <si>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</si>
  <si>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</si>
  <si>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</si>
  <si>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</si>
  <si>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</si>
  <si>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</si>
  <si>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</si>
  <si>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</si>
  <si>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</si>
  <si>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</si>
  <si>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</si>
  <si>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</si>
  <si>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</si>
  <si>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</si>
  <si>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</si>
  <si>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</si>
  <si>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</si>
  <si>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</si>
  <si>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</si>
  <si>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</si>
  <si>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</si>
  <si>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</si>
  <si>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</si>
  <si>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</si>
  <si>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</si>
  <si>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</si>
  <si>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</si>
  <si>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</si>
  <si>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</si>
  <si>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</si>
  <si>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</si>
  <si>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</si>
  <si>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</si>
  <si>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</si>
  <si>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</si>
  <si>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</si>
  <si>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</si>
  <si>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</si>
  <si>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</si>
  <si>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</si>
  <si>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</si>
  <si>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</si>
  <si>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</si>
  <si>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</si>
  <si>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</si>
  <si>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</si>
  <si>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</si>
  <si>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</si>
  <si>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</si>
  <si>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</si>
  <si>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</si>
  <si>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</si>
  <si>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</si>
  <si>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</si>
  <si>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</si>
  <si>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</si>
  <si>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</si>
  <si>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</si>
  <si>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</si>
  <si>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</si>
  <si>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</si>
  <si>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</si>
  <si>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</si>
  <si>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</si>
  <si>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</si>
  <si>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</si>
  <si>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</si>
  <si>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</si>
  <si>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</si>
  <si>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</si>
  <si>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</si>
  <si>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</si>
  <si>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</si>
  <si>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</si>
  <si>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</si>
  <si>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</si>
  <si>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</si>
  <si>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</si>
  <si>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</si>
  <si>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</si>
  <si>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</si>
  <si>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</si>
  <si>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</si>
  <si>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</si>
  <si>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</si>
  <si>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</si>
  <si>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</si>
  <si>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</si>
  <si>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</si>
  <si>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</si>
  <si>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</si>
  <si>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</si>
  <si>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</si>
  <si>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</si>
  <si>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</si>
  <si>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</si>
  <si>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</si>
  <si>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</si>
  <si>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</si>
  <si>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</si>
  <si>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</si>
  <si>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</si>
  <si>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</si>
  <si>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</si>
  <si>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</si>
  <si>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</si>
  <si>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</si>
  <si>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</si>
  <si>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</si>
  <si>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</si>
  <si>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</si>
  <si>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</si>
  <si>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</si>
  <si>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</si>
  <si>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</si>
  <si>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</si>
  <si>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</si>
  <si>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</si>
  <si>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</si>
  <si>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</si>
  <si>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</si>
  <si>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</si>
  <si>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</si>
  <si>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</si>
  <si>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</si>
  <si>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</si>
  <si>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</si>
  <si>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</si>
  <si>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</si>
  <si>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</si>
  <si>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</si>
  <si>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</si>
  <si>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</si>
  <si>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</si>
  <si>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</si>
  <si>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</si>
  <si>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</si>
  <si>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</si>
  <si>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</si>
  <si>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</si>
  <si>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</si>
  <si>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</si>
  <si>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</si>
  <si>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</si>
  <si>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</si>
  <si>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</si>
  <si>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</si>
  <si>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</si>
  <si>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</si>
  <si>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</si>
  <si>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</si>
  <si>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</si>
  <si>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</si>
  <si>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</si>
  <si>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</si>
  <si>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</si>
  <si>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</si>
  <si>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</si>
  <si>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</si>
  <si>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</si>
  <si>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</si>
  <si>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</si>
  <si>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</si>
  <si>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</si>
  <si>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</si>
  <si>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</si>
  <si>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</si>
  <si>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</si>
  <si>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</si>
  <si>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</si>
  <si>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</si>
  <si>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</si>
  <si>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</si>
  <si>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</si>
  <si>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</si>
  <si>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</si>
  <si>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</si>
  <si>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Alipurduar</t>
  </si>
  <si>
    <t>Bankura</t>
  </si>
  <si>
    <t>Birbhum</t>
  </si>
  <si>
    <t>E/Bardhaman</t>
  </si>
  <si>
    <t>Cooch Behar</t>
  </si>
  <si>
    <t>D/Dinajpur</t>
  </si>
  <si>
    <t>U/Dinajpur</t>
  </si>
  <si>
    <t>GTA</t>
  </si>
  <si>
    <t>Hooghly</t>
  </si>
  <si>
    <t>Howrah</t>
  </si>
  <si>
    <t>Jalpaiguri</t>
  </si>
  <si>
    <t>Kolkata</t>
  </si>
  <si>
    <t>Malda</t>
  </si>
  <si>
    <t>Murshidabad</t>
  </si>
  <si>
    <t>E/Medinipur</t>
  </si>
  <si>
    <t>W/Medinipur</t>
  </si>
  <si>
    <t>Nadia</t>
  </si>
  <si>
    <t>N/24 Pgs.</t>
  </si>
  <si>
    <t>S/24 Pgs.</t>
  </si>
  <si>
    <t>Purulia</t>
  </si>
  <si>
    <t>Siliguri</t>
  </si>
  <si>
    <t>W/Bardhaman</t>
  </si>
  <si>
    <t>Jhargram</t>
  </si>
  <si>
    <t>Kalimpong</t>
  </si>
  <si>
    <t>e-transfer</t>
  </si>
  <si>
    <t>N.A.</t>
  </si>
  <si>
    <t>N.A</t>
  </si>
  <si>
    <t>e -transfer</t>
  </si>
  <si>
    <t>Rs. 600/-</t>
  </si>
  <si>
    <t>Rs. 900/- (Including additional Rs. 500/-)</t>
  </si>
  <si>
    <t>Rs. 1500/-</t>
  </si>
  <si>
    <t>As per need</t>
  </si>
  <si>
    <t>Egg</t>
  </si>
  <si>
    <t>1pc</t>
  </si>
  <si>
    <t>1 day/ Week</t>
  </si>
  <si>
    <t>Chicken</t>
  </si>
  <si>
    <t>50 gm</t>
  </si>
  <si>
    <t>1 day/ month</t>
  </si>
  <si>
    <t>2018-19</t>
  </si>
  <si>
    <t>(All Districts)</t>
  </si>
  <si>
    <t>Paneer</t>
  </si>
  <si>
    <t>25 gm</t>
  </si>
  <si>
    <t>1 day/ Qtr</t>
  </si>
  <si>
    <t>Cheese</t>
  </si>
  <si>
    <t>(Bankura,Hooghly, Howrah, Malda, Cooch Behar, Murshidabad, Nadia, Purba Medinipur,Paschim Medinipur, S 24 Pgs, N 24 Pgs)</t>
  </si>
  <si>
    <t>(Malda)</t>
  </si>
  <si>
    <t>(U.Dinajpur)</t>
  </si>
  <si>
    <t>LIST OF NGO</t>
  </si>
  <si>
    <t>State / UT: West Bengal</t>
  </si>
  <si>
    <t>NAME OF THE DISTRICT</t>
  </si>
  <si>
    <t>NAME OF NGO</t>
  </si>
  <si>
    <t>Naba Diganta Child &amp; Health Women Welfare Society</t>
  </si>
  <si>
    <t>Hensel</t>
  </si>
  <si>
    <t>Dum Dum Park Unnon Samittee</t>
  </si>
  <si>
    <t>Paschim Banga Jatiya Bayashka Shiksha Parishad</t>
  </si>
  <si>
    <t>Kolkata (58)</t>
  </si>
  <si>
    <t>ANTORIK STUDENT WELFARE SOCIETY</t>
  </si>
  <si>
    <t xml:space="preserve"> AASHRAY</t>
  </si>
  <si>
    <t>MAHILA KALA SHIKSHA AUR SEVA KENDRA</t>
  </si>
  <si>
    <t>CINI - CHILD INNEED INSTITUTE- URBAN UNIT</t>
  </si>
  <si>
    <t xml:space="preserve">JODHPUR GARDEN EKTA N. H. C. </t>
  </si>
  <si>
    <t>GEETANJALI</t>
  </si>
  <si>
    <t>SONG OF UNITY &amp; LIBERTY</t>
  </si>
  <si>
    <t>THE REFUGE</t>
  </si>
  <si>
    <t xml:space="preserve">SOUTH CALCUTTA SWAMI VIVEKANANDA MEMORIAL SCIENCE AND TECHNOLOGY ORGANISATION </t>
  </si>
  <si>
    <t>BIKASH BHARATI WELFARE SOCIETY</t>
  </si>
  <si>
    <t>MAYA FOUNDATION</t>
  </si>
  <si>
    <t>NORTH CALCUTTA DESTITUTE CHILD'S WELFARE SOCIETY</t>
  </si>
  <si>
    <t>SALKIA BHOOMI</t>
  </si>
  <si>
    <t>GARDEN REACH BANGLA BASTI ACADEMIC DEVELOPMENT SOCIETY</t>
  </si>
  <si>
    <t>RURAL DOWNTRODDEN TRANNING INSTITUTE</t>
  </si>
  <si>
    <t>BARISHA ALOR THIKANA</t>
  </si>
  <si>
    <t>DHAKURIA PRATYASHA SANGHA</t>
  </si>
  <si>
    <t>MANIKTALA NEW HORIZON WELFARE SOCIETY</t>
  </si>
  <si>
    <t>RONG- O - REKHA WELFARE SOCIETY</t>
  </si>
  <si>
    <t>SWASTI SEVIKA SAMITY</t>
  </si>
  <si>
    <t>SHYAMBAZAR SHREEMA SOCIAL WELFARE ORGANISATION</t>
  </si>
  <si>
    <t>COMMUNITY ACTION SOCIETY : MDM</t>
  </si>
  <si>
    <t>ALIPORE RABINDRA NATH MEMORIAL INSTITUTE</t>
  </si>
  <si>
    <t>UNITED BUSTREE DEVELOPMENT ASSOCIATION</t>
  </si>
  <si>
    <t>SOUTH CALCUTTA SOCIAL DEVELOPMENT ORGANISATION</t>
  </si>
  <si>
    <t>UNIQUE DEVELOPMENT INITIATIVE FOUNDATION</t>
  </si>
  <si>
    <t>AMADER PADAKHEP</t>
  </si>
  <si>
    <t>MANSATALA ROUSHAN WELFARE SOCIETY</t>
  </si>
  <si>
    <t xml:space="preserve">SOUTH CALCUTTA  VIVEKANANDA MEMORIAL  ORGANISATION </t>
  </si>
  <si>
    <t>GARDEN REACH SLUM DEVELOPMENT</t>
  </si>
  <si>
    <t>GANDHI PEACE FOUNDATION SOUTH CALCUTTA</t>
  </si>
  <si>
    <t xml:space="preserve">GARDEN REACH ALIF NAGAR DEVELOPMENT ORGANISATION </t>
  </si>
  <si>
    <t>LIBERAL ASSOCIATION FOR MEMORIAL OF PEOPLE</t>
  </si>
  <si>
    <t>MAMATA DISHA WELFARE ASSOCIATION</t>
  </si>
  <si>
    <t>RAM NAGAR LANE FORUM OF REVOLUTION FOR COMMUNITIES</t>
  </si>
  <si>
    <t>SUDIP SONARTARI SEVA MISSION</t>
  </si>
  <si>
    <t>MOMIN PUR ARADHANA</t>
  </si>
  <si>
    <t>JASODA HUMAN WELFARE SOCIETY</t>
  </si>
  <si>
    <t>SINTHEE NEEDS</t>
  </si>
  <si>
    <t>ULTADANGA ANNAPURNA SAYAMBHR SOCIETY</t>
  </si>
  <si>
    <t>DESHAPRAN SASMAL ROAD PROGOTI WELFARE SOCIETY</t>
  </si>
  <si>
    <t>THAKURPUKUR PROCHESTA WELFARE SOCIETY</t>
  </si>
  <si>
    <t>SINTHEE NIBEDITA WELFARE SOCIETY</t>
  </si>
  <si>
    <t>RAMESH DUTTA STREET DIBYA JYOTI</t>
  </si>
  <si>
    <t>DISHA MEDIHELP</t>
  </si>
  <si>
    <t>NORTH EST CALCUTTA SOCIAL WELFARE ORGANIZATION</t>
  </si>
  <si>
    <t>KOLKATA MERIT WELFARE SOCIETY</t>
  </si>
  <si>
    <t>MANIKTALA SARADA FOUNDATION</t>
  </si>
  <si>
    <t>NORTH KOLKATA WOMEN POWER</t>
  </si>
  <si>
    <t>ASHMITA SOCIETY FOR SOCIAL WELFARE</t>
  </si>
  <si>
    <t>STAR INDIA</t>
  </si>
  <si>
    <t>A.I.W.C BUNIADI BIDYAPITH MID-DAY MEAL A/C</t>
  </si>
  <si>
    <t>BAGHBAZAR MAA SARODA SAYAMBHOR SAMITY</t>
  </si>
  <si>
    <t>BOWBAZAR CHHANAPATTY ARUNODOY  WELFARE SOCIETY</t>
  </si>
  <si>
    <t>COSSIPORE NABIN SANGHA SEVA PRATISTHAN</t>
  </si>
  <si>
    <t>HATIBAGAN STAR WELFARE</t>
  </si>
  <si>
    <t>DUMDUM SUNBEANS SOCIETY FOR SOCIAL WELFARE</t>
  </si>
  <si>
    <t>DUMDUM KAMALA WELFARE SOCIETY</t>
  </si>
  <si>
    <t>Agragati</t>
  </si>
  <si>
    <t>Ranapara Gram Bikash Kendra</t>
  </si>
  <si>
    <t>Bagnan Human Rural Development Society</t>
  </si>
  <si>
    <t>Bagnan Janakalayan Samity</t>
  </si>
  <si>
    <t>Khanpur Gana Unnayan Kendra</t>
  </si>
  <si>
    <t>Kamina Social Welfare Society</t>
  </si>
  <si>
    <t>Akshaynagar Pallisri Sangha</t>
  </si>
  <si>
    <t>Youth Welfare Cultural Society</t>
  </si>
  <si>
    <t>BarogabberiaNari O SisuKalyanSamity</t>
  </si>
  <si>
    <t xml:space="preserve">HNDR SishuBharati </t>
  </si>
  <si>
    <t>Kultikari Mother Teresa Social Welfare Society</t>
  </si>
  <si>
    <t>Dhulagori Gram UnnayanParsad</t>
  </si>
  <si>
    <t>Rajapur Sevaniketan</t>
  </si>
  <si>
    <t xml:space="preserve">Jainal Education Mission </t>
  </si>
  <si>
    <t>Don Bosco Ashalayam</t>
  </si>
  <si>
    <t xml:space="preserve">Society for Educational &amp; Environmental Development(SEED) </t>
  </si>
  <si>
    <t>Salkia Bhairab Dutta Lane Prachesta</t>
  </si>
  <si>
    <t>Salkia Yuva &amp; Child Care Society</t>
  </si>
  <si>
    <t>Howrah Ahar Society</t>
  </si>
  <si>
    <t>St. Anthony Memorial Society</t>
  </si>
  <si>
    <t>Shibpur Radheshyam Society</t>
  </si>
  <si>
    <t>Moshpara Swanirbhar Welfare Society</t>
  </si>
  <si>
    <t>Howrah Student Care Society</t>
  </si>
  <si>
    <t>Samriddhi</t>
  </si>
  <si>
    <t>Dharamdas Kundu</t>
  </si>
  <si>
    <t>Women Welfare Society</t>
  </si>
  <si>
    <t>No discrimination is reported</t>
  </si>
  <si>
    <t>NA</t>
  </si>
  <si>
    <t xml:space="preserve">                          </t>
  </si>
  <si>
    <t xml:space="preserve">                        </t>
  </si>
  <si>
    <t>State/UT : West Bengal</t>
  </si>
  <si>
    <t>ALIPURDUAR</t>
  </si>
  <si>
    <t>BANKURAA</t>
  </si>
  <si>
    <t>BIRBHUM</t>
  </si>
  <si>
    <t>COOCH BIHAR</t>
  </si>
  <si>
    <t>DARJEELING</t>
  </si>
  <si>
    <t>HOOGHLY</t>
  </si>
  <si>
    <t>JALPAIGURI</t>
  </si>
  <si>
    <t>JHARGRAM</t>
  </si>
  <si>
    <t>KOLKATA</t>
  </si>
  <si>
    <t>MALDAH</t>
  </si>
  <si>
    <t>MURSHIDABAD</t>
  </si>
  <si>
    <t>NADIA</t>
  </si>
  <si>
    <t>PASCHIM BARDHAMAN</t>
  </si>
  <si>
    <t>PURBA BARDHAMAN</t>
  </si>
  <si>
    <t>PURULIYA</t>
  </si>
  <si>
    <t>SILIGURI</t>
  </si>
  <si>
    <t>West Bengal</t>
  </si>
  <si>
    <t>NO</t>
  </si>
  <si>
    <t>Yes</t>
  </si>
  <si>
    <t>No</t>
  </si>
  <si>
    <t>Project Director</t>
  </si>
  <si>
    <t>Account Officer</t>
  </si>
  <si>
    <t>Officer in Charge, MDM</t>
  </si>
  <si>
    <t>MIS Co-ordinator</t>
  </si>
  <si>
    <t>Head Clerk</t>
  </si>
  <si>
    <t>Accountant</t>
  </si>
  <si>
    <t>UDA</t>
  </si>
  <si>
    <t>LDC</t>
  </si>
  <si>
    <t xml:space="preserve">Group ‘D’ </t>
  </si>
  <si>
    <t>Dy. Director</t>
  </si>
  <si>
    <t>Administrative Officer</t>
  </si>
  <si>
    <t xml:space="preserve">MDM co-coordinator </t>
  </si>
  <si>
    <t>Supervisor</t>
  </si>
  <si>
    <t>DEO</t>
  </si>
  <si>
    <t xml:space="preserve">Assistant Accountant </t>
  </si>
  <si>
    <t>Mitra S K Private Limited</t>
  </si>
  <si>
    <t>Status of complaints (Pending)</t>
  </si>
  <si>
    <t>Howrah (26)</t>
  </si>
  <si>
    <t>North 24 Parganas (4)</t>
  </si>
  <si>
    <t>Table: AT- 10 F</t>
  </si>
  <si>
    <t>KALIMPONG</t>
  </si>
  <si>
    <t>NB: No fund for construction of Kitchen Cum Store has been received till date.</t>
  </si>
  <si>
    <t>FCI</t>
  </si>
  <si>
    <t>DCFS</t>
  </si>
  <si>
    <t>Lifting (MT)</t>
  </si>
  <si>
    <t>Bill Payed (Lakh)</t>
  </si>
  <si>
    <t>Bill Raised (Lakh)</t>
  </si>
  <si>
    <t>* State share includes funds as well as monetary value of the commodities supplied by the State/UT</t>
  </si>
  <si>
    <t xml:space="preserve">School Education Department </t>
  </si>
  <si>
    <t>Principal Secretary to the Govt. of West Bengal</t>
  </si>
  <si>
    <t>Project Diretor, CMDMP</t>
  </si>
  <si>
    <t xml:space="preserve">Government of West Bengal </t>
  </si>
  <si>
    <t>Project Director, CMDMP</t>
  </si>
  <si>
    <t>School Education Department</t>
  </si>
  <si>
    <t>Government of West Bengal</t>
  </si>
  <si>
    <t xml:space="preserve">                                                                Principal Secretary to the Govt. of West Bengal</t>
  </si>
  <si>
    <t xml:space="preserve">                                                               School Education Department </t>
  </si>
  <si>
    <t>Unspent Balance as on 31.03.2018</t>
  </si>
  <si>
    <t>N.B: Foodgrains(Rice) lifted from FCI as well as from Food &amp; Supplies Department, West Bengal.</t>
  </si>
  <si>
    <t>Engaged in 2017-18</t>
  </si>
  <si>
    <t>Annual Work Plan and Budget 2019-20</t>
  </si>
  <si>
    <t>Table: AT-1: GENERAL INFORMATION for 2018-19</t>
  </si>
  <si>
    <t>Annual Work Plan and Budget  2019-20</t>
  </si>
  <si>
    <t>Annual Work Plan &amp; Budget 2019-20</t>
  </si>
  <si>
    <t>Proposals for 2019-20</t>
  </si>
  <si>
    <t>Table: AT-27: Proposal for coverage of children and working days  for 2019-20 (Primary Classes, I-V)</t>
  </si>
  <si>
    <t>Table: AT-27 A: Proposal for coverage of children and working days  for 2019-20 (Upper Primary,Classes VI-VIII)</t>
  </si>
  <si>
    <t>Table: AT-27 B: Proposal for coverage of children for NCLP Schools during 2019-20</t>
  </si>
  <si>
    <t>Table: AT-27C : Proposal for coverage of children and working days  for Primary (Classes I-V) in Drought affected areas  during 2019-20</t>
  </si>
  <si>
    <t>Table: AT-27 D : Proposal for coverage of children and working days  for Upper Primary (Classes VI-VIII) in Drought affected areas  during 2019-20</t>
  </si>
  <si>
    <t>Table: AT 30 :    Requirement of Cook cum Helpers for 2019-20</t>
  </si>
  <si>
    <t>Table: AT-31 : Budget Provision for the Year 2019-20</t>
  </si>
  <si>
    <t>Table: AT-32:  PAB-MDM Approval vs. PERFORMANCE (Primary Classes I to V) during 2018-19 - Drought</t>
  </si>
  <si>
    <t>During 01.04.18 to 31.03.19</t>
  </si>
  <si>
    <t>Table: AT-32 A:  PAB-MDM Approval vs. PERFORMANCE (Upper Primary, Classes VI to VIII) during 2018-19 - Drought</t>
  </si>
  <si>
    <t>Table: AT-2 :  Details of  Provisions  in the State Budget 2018-19</t>
  </si>
  <si>
    <t>Budget Released till 31.03.2019</t>
  </si>
  <si>
    <t>Table: AT-2A : Releasing of Funds from State to Directorate / Authority / District / Block / School level for 2018-19</t>
  </si>
  <si>
    <t>(For the Period 01.04.18 to 31.03.19)</t>
  </si>
  <si>
    <t>Table AT-3: No. of Institutions in the State vis a vis Institutions serving MDM during 2018-19</t>
  </si>
  <si>
    <t>During 01.04.18 to 31.03.2019</t>
  </si>
  <si>
    <t>Table: AT-3A: No. of Institutions covered  (Primary, Classes I-V)  during 2018-19</t>
  </si>
  <si>
    <t>Table: AT-3B: No. of Institutions covered (Upper Primary with Primary, Classes I-VIII) during 2018-19</t>
  </si>
  <si>
    <t>Table: AT-3C: No. of Institutions covered (Upper Primary without Primary, Classes VI-VIII) during 2018-19</t>
  </si>
  <si>
    <t>Table: AT-4: Enrolment vis-à-vis availed for MDM  (Primary,Classes I- V) during 2018-19</t>
  </si>
  <si>
    <t xml:space="preserve">Enrolment </t>
  </si>
  <si>
    <t xml:space="preserve">Total Enrolment </t>
  </si>
  <si>
    <t>Table: AT-5:  PAB-MDM Approval vs. PERFORMANCE (Primary, Classes I - V) during 2018-19</t>
  </si>
  <si>
    <t>MDM-PAB Approval for 2018-19</t>
  </si>
  <si>
    <r>
      <t xml:space="preserve">No. of working days </t>
    </r>
    <r>
      <rPr>
        <b/>
        <sz val="8"/>
        <rFont val="Arial"/>
        <family val="2"/>
      </rPr>
      <t xml:space="preserve">(During 01.04.18 to 31.03.19)     </t>
    </r>
    <r>
      <rPr>
        <b/>
        <sz val="10"/>
        <rFont val="Arial"/>
        <family val="2"/>
      </rPr>
      <t xml:space="preserve">             </t>
    </r>
  </si>
  <si>
    <t>Table: AT-5 A:  PAB-MDM Approval vs. PERFORMANCE (Upper Primary, Classes VI to VIII) during 2018-19</t>
  </si>
  <si>
    <t>Table: AT-5 B:  PAB-MDM Approval vs. PERFORMANCE - STC (NCLP Schools) during 2018-19</t>
  </si>
  <si>
    <t xml:space="preserve">No. of working days (During 01.04.18 to 31.03.19)                  </t>
  </si>
  <si>
    <t>Table: AT-5 C:  PAB-MDM Approval vs. PERFORMANCE (Primary, Classes I - V) during 2018-19 - Drought</t>
  </si>
  <si>
    <t>Table: AT-5 D:  PAB-MDM Approval vs. PERFORMANCE (Upper Primary, Classes VI to VIII) during 2018-19 - Drought</t>
  </si>
  <si>
    <t>Table: AT-6: Utilisation of foodgrains  (Primary, Classes I-V) during 2018-19</t>
  </si>
  <si>
    <t>Gross Allocation for the  FY 2018-19</t>
  </si>
  <si>
    <t>Opening Balance as on 01.4.18</t>
  </si>
  <si>
    <t>(For the Period 01.4.18 to 31.03.19)</t>
  </si>
  <si>
    <t>Table: AT-6A: Utilisation of foodgrains  (Upper Primary, Classes VI-VIII) during 2018-19</t>
  </si>
  <si>
    <t>Opening Balance as on 01.04.18</t>
  </si>
  <si>
    <t>Table: AT-6B: PAYMENT OF COST OF FOOD GRAINS TO FCI (Primary and Upper Primary Classes I-VIII) during 2018-19</t>
  </si>
  <si>
    <t>Allocation for cost of foodgrains for 2018-19</t>
  </si>
  <si>
    <t>Table: AT-6C: Utilisation of foodgrains (Coarse Grain) during 2018-19</t>
  </si>
  <si>
    <t>Table: AT-7: Utilisation of Cooking Cost (Primary, Classes I-V) during 2018-19</t>
  </si>
  <si>
    <t xml:space="preserve">Allocation for 2018-19                             </t>
  </si>
  <si>
    <t xml:space="preserve">Opening Balance as on 01.04.2018                                   </t>
  </si>
  <si>
    <t>Total Unspent Balance as on 31.03.2019</t>
  </si>
  <si>
    <t>Table: AT-7A: Utilisation of Cooking cost (Upper Primary Classes, VI-VIII) for 2018-19</t>
  </si>
  <si>
    <t>Allocation for 2018-19</t>
  </si>
  <si>
    <t>Opening Balance as on 01.04.2018</t>
  </si>
  <si>
    <t>Allocation for FY 2018-19</t>
  </si>
  <si>
    <t>Table AT - 8 :UTILIZATION OF CENTRAL ASSISTANCE TOWARDS HONORARIUM TO COOK-CUM-HELPERS (Primary classes I-V) for 2018-19</t>
  </si>
  <si>
    <t>Unspent Balance as on 31.03.2019</t>
  </si>
  <si>
    <t>Table AT - 8A : UTILIZATION OF CENTRAL ASSISTANCE TOWARDS HONORARIUM TO COOK-CUM-HELPERS (Upper Primary classes VI-VIII) for 2018-19</t>
  </si>
  <si>
    <t>Table: AT-9 : Utilisation of Central Assitance towards Transportation Assistance (Primary &amp; Upper Primary,Classes I-VIII) during 2018-19</t>
  </si>
  <si>
    <t>Opening balance as on 01.04.18</t>
  </si>
  <si>
    <r>
      <t xml:space="preserve">Unspent Balance as on 31.03.19  [Col. 4+ Col.5+Col.6 -Col.8] </t>
    </r>
    <r>
      <rPr>
        <sz val="10"/>
        <rFont val="Arial"/>
        <family val="2"/>
      </rPr>
      <t xml:space="preserve"> </t>
    </r>
  </si>
  <si>
    <t>Table: AT-10 :  Utilisation of Central Assistance towards MME  (Primary &amp; Upper Primary,Classes I-VIII) during 2018-19</t>
  </si>
  <si>
    <t>Unspent balance as on 31.03.19                                          [Col: (4+5)-7]</t>
  </si>
  <si>
    <t>Table: AT-10 A : Details of Meetings at district level during 2018-19</t>
  </si>
  <si>
    <t>Table AT - 10 B : Details of Social Audit during 2018-19</t>
  </si>
  <si>
    <t>No. of institutions where setting up of kitchen garden is proposed during 2019-20</t>
  </si>
  <si>
    <t>(As on 31st March, 2019)</t>
  </si>
  <si>
    <t>*Total sanctioned during 2006-07  to 2018-19</t>
  </si>
  <si>
    <t>*Total sanction during 2006-07 to 2018-19</t>
  </si>
  <si>
    <t>*Total Sanction during 2012-13 to 2018-19</t>
  </si>
  <si>
    <t>Table: AT-17 : Coverage under Rashtriya Bal Swasthya Karykram (School Health Programme) - 2018-19</t>
  </si>
  <si>
    <t>Table AT - 23 Annual and Monthly data entry status in MDM-MIS during 2018-19</t>
  </si>
  <si>
    <t>Apr, 2018</t>
  </si>
  <si>
    <t>Dec, 2018</t>
  </si>
  <si>
    <t>Jan, 2019</t>
  </si>
  <si>
    <t>May, 2018</t>
  </si>
  <si>
    <t>Jun, 2018</t>
  </si>
  <si>
    <t>Jul, 2018</t>
  </si>
  <si>
    <t>Aug, 2018</t>
  </si>
  <si>
    <t>Sep, 2018</t>
  </si>
  <si>
    <t>Oct, 2018</t>
  </si>
  <si>
    <t>Nov, 2018</t>
  </si>
  <si>
    <t>Feb, 2019</t>
  </si>
  <si>
    <t>Mar, 2019</t>
  </si>
  <si>
    <t>Table AT - 23 A- Implementation of Automated Monitoring System  during 2018-19</t>
  </si>
  <si>
    <t>Table: AT-26 : Number of School Working Days (Primary,Classes I-V) for 2019-20</t>
  </si>
  <si>
    <t>Table: AT-26A : Number of School Working Days (Upper Primary,Classes VI-VIII) for 2019-20</t>
  </si>
  <si>
    <t>GENERAL INFORMATION for 2018-19</t>
  </si>
  <si>
    <t>Details of  Provisions  in the State Budget 2018-19</t>
  </si>
  <si>
    <t>Releasing of Funds from State to Directorate / Authority / District / Block / School level during 2018-19</t>
  </si>
  <si>
    <t>No. of Institutions in the State vis a vis Institutions serving MDM during 2018-19</t>
  </si>
  <si>
    <t>No. of Institutions covered  (Primary, Classes I-V)  during 2018-19</t>
  </si>
  <si>
    <t>No. of Institutions covered (Upper Primary with Primary, Classes I-VIII) during 2018-19</t>
  </si>
  <si>
    <t>No. of Institutions covered (Upper Primary without Primary, Classes VI-VIII) during 2018-19</t>
  </si>
  <si>
    <t>Enrolment vis-à-vis availed for MDM  (Primary,Classes I- V) during 2018-19</t>
  </si>
  <si>
    <t>Enrolment vis-a-vis availed for MDM  (Upper Primary, Classes VI - VIII) during 2018-19</t>
  </si>
  <si>
    <t>PAB-MDM Approval vs. PERFORMANCE (Primary, Classes I - V) during 2018-19</t>
  </si>
  <si>
    <t>PAB-MDM Approval vs. PERFORMANCE (Upper Primary, Classes VI to VIII) during 2018-19</t>
  </si>
  <si>
    <t>PAB-MDM Approval vs. PERFORMANCE NCLP Schools during 2018-19</t>
  </si>
  <si>
    <t>PAB-MDM Approval vs. PERFORMANCE (Primary, Classes I - V) during 2018-19 - Drought</t>
  </si>
  <si>
    <t>PAB-MDM Approval vs. PERFORMANCE (Upper Primary, Classes VI to VIII) during 2018-19 - Drought</t>
  </si>
  <si>
    <t>Utilisation of foodgrains  (Primary, Classes I-V) during 2018-19</t>
  </si>
  <si>
    <t>Utilisation of foodgrains  (Upper Primary, Classes VI-VIII) during 2018-19</t>
  </si>
  <si>
    <t>PAYMENT OF COST OF FOOD GRAINS TO FCI (Primary and Upper Primary Classes I-VIII) during 2018-19</t>
  </si>
  <si>
    <t>Utilisation of foodgrains (Coarse Grain) during 2018-19</t>
  </si>
  <si>
    <t>Utilisation of Cooking Cost (Primary, Classes I-V) during 2018-19</t>
  </si>
  <si>
    <t>Utilisation of Cooking cost (Upper Primary Classes, VI-VIII) during 2018-19</t>
  </si>
  <si>
    <t>Utilisation of funds towards honorarium to Cook-cum-Helpers (Primary classes I-V) during 2018-19</t>
  </si>
  <si>
    <t>Utilisation of funds towards honorarium to Cook-cum-Helpers (Upper Primary classes VI-VIII) during 2018-19</t>
  </si>
  <si>
    <t>Utilisation of Central Assitance towards Transportation Assistance (Primary &amp; Upper Primary,Classes I-VIII) during 2018-19</t>
  </si>
  <si>
    <t>Utilisation of Central Assistance towards MME  (Primary &amp; Upper Primary,Classes I-VIII) during 2018-19</t>
  </si>
  <si>
    <t>Details of Meetings at district level during 2018-19</t>
  </si>
  <si>
    <t>AT - 10 F</t>
  </si>
  <si>
    <t>Information on Training of Cook-cum-Helpers</t>
  </si>
  <si>
    <t>Coverage under Rashtriya Bal Swasthya Karykram (School Health Programme) - 2018-19</t>
  </si>
  <si>
    <t>Annual and Monthly data entry status in MDM-MIS during 2018-19</t>
  </si>
  <si>
    <t>Implementation of Automated Monitoring System  during 2018-19</t>
  </si>
  <si>
    <t>Number of School Working Days (Primary,Classes I-V) for 2019-20</t>
  </si>
  <si>
    <t>Number of School Working Days (Upper Primary,Classes VI-VIII) for 2019-20</t>
  </si>
  <si>
    <t>Proposal for coverage of children and working days  for 2019-20  (Primary Classes, I-V)</t>
  </si>
  <si>
    <t>Proposal for coverage of children and working days  for 2019-20  (Upper Primary,Classes VI-VIII)</t>
  </si>
  <si>
    <t>Proposal for coverage of children for NCLP Schools during 2019-20</t>
  </si>
  <si>
    <t>Proposal for coverage of children and working days  for Primary (Classes I-V) in Drought affected areas  during 2019-20</t>
  </si>
  <si>
    <t>Proposal for coverage of children and working days  for  Upper Primary (Classes VI-VIII)in Drought affected areas  during 2019-20</t>
  </si>
  <si>
    <t>Requirement of kitchen-cum-stores in the Primary and Upper Primary schools for the year 2019-20</t>
  </si>
  <si>
    <t>Requirement of kitchen cum stores as per Plinth Area Norm in the Primary and Upper Primary schools for the year 2019-20</t>
  </si>
  <si>
    <t>AT - 28 B</t>
  </si>
  <si>
    <t>Repair of kitchen cum stores constructed ten years ago</t>
  </si>
  <si>
    <t>Requirement of Kitchen Devices (new) during 2019-20 in Primary &amp; Upper Primary Schools</t>
  </si>
  <si>
    <t>AT- 29 A</t>
  </si>
  <si>
    <t>Replacement of Kitchen Devices during 2019-20 in Primary &amp; Upper Primary Schools</t>
  </si>
  <si>
    <t>Requirement of Cook cum Helpers for 2019-20</t>
  </si>
  <si>
    <t>Budget Provision for the Year 2019-20</t>
  </si>
  <si>
    <t>PAB-MDM Approval vs. PERFORMANCE (Primary Classes I to V) during 2018-19 - Drought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</si>
  <si>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</si>
  <si>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</si>
  <si>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</si>
  <si>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</si>
  <si>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</si>
  <si>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</si>
  <si>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</si>
  <si>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Table: AT-28 B</t>
  </si>
  <si>
    <t>Table: AT-28 B: Repair of kitchen cum stores constructed ten years ago</t>
  </si>
  <si>
    <t>No. of Kitchens constructed prior to FY 2008-09</t>
  </si>
  <si>
    <t>No. of Kitchens constructed prior to 2008-09 and require repairs</t>
  </si>
  <si>
    <t>Requirement of funds (Rs in lakh)</t>
  </si>
  <si>
    <t>Centre share</t>
  </si>
  <si>
    <t>State share</t>
  </si>
  <si>
    <t>Table: AT-29 : Requirement of Kitchen Devices (new) during 2019-20 in Primary &amp; Upper Primary Schools</t>
  </si>
  <si>
    <t>State / UT:</t>
  </si>
  <si>
    <t xml:space="preserve">Enrolment range 01-50 </t>
  </si>
  <si>
    <t xml:space="preserve">Enrolment range 51-150 </t>
  </si>
  <si>
    <t xml:space="preserve">Enrolment range 151-250 </t>
  </si>
  <si>
    <t xml:space="preserve">Enrolment range 251 &amp; Above </t>
  </si>
  <si>
    <t>No. of schools</t>
  </si>
  <si>
    <t>requirement of funds (Rs in lakh)</t>
  </si>
  <si>
    <t>Central share</t>
  </si>
  <si>
    <t>Table: AT-29A</t>
  </si>
  <si>
    <t>Table: AT-29 A : Replacement of Kitchen Devices during 2019-20 in Primary &amp; Upper Primary Schools</t>
  </si>
  <si>
    <t>Table: AT-4A: Enrolment vis-a-vis availed for MDM  (Upper Primary, Classes VI - VIII) during 2018-19</t>
  </si>
  <si>
    <t xml:space="preserve">No. of working days on which MDM served* </t>
  </si>
  <si>
    <t>* This information will be used for computing Performance Grading Index (PGI) also.</t>
  </si>
  <si>
    <t>No. of working days on which MDM served *</t>
  </si>
  <si>
    <t>Name of the Krishi Vigyan Kendra (KVK)</t>
  </si>
  <si>
    <t>Mode of data collection (SMS/IVRS/Mobile App/Web Application/Others)</t>
  </si>
  <si>
    <t>Name of Agency implementing AMS in State/UT</t>
  </si>
  <si>
    <t>Requirement of funds for Transportation Assistance</t>
  </si>
  <si>
    <t>PDS rate (Rs. Per Quintal)</t>
  </si>
  <si>
    <t>Total funds required (Rs. In Lakh)</t>
  </si>
  <si>
    <t>Table: AT-28</t>
  </si>
  <si>
    <t>Table: AT-28: Requirement of kitchen-cum-stores in the Primary and Upper Primary schools for the year 2019-20</t>
  </si>
  <si>
    <t>Total No. of schools excluding newly opened school</t>
  </si>
  <si>
    <t>kitchen cum store constructed through convergance</t>
  </si>
  <si>
    <t xml:space="preserve">Balance requirement of kitchen  cum stores </t>
  </si>
  <si>
    <t>Govt. aided</t>
  </si>
  <si>
    <t>Local body</t>
  </si>
  <si>
    <t>Govt.</t>
  </si>
  <si>
    <t>Govt. (Col.3-7-11)</t>
  </si>
  <si>
    <t>Govt. aided (col.4-8-12)</t>
  </si>
  <si>
    <t>Local body (col.5-9-13)</t>
  </si>
  <si>
    <t>Total (col.6-10-14)</t>
  </si>
  <si>
    <t xml:space="preserve">Table: AT-28 A </t>
  </si>
  <si>
    <t>Table: AT-28 A: Requirement of kitchen cum stores as per Plinth Area Norm in the Primary and Upper Primary schools for the year 2019-20</t>
  </si>
  <si>
    <t>(Rs. In lakhs)</t>
  </si>
  <si>
    <t>Plinth Area 1 (20sq Mtr)</t>
  </si>
  <si>
    <t>Plinth Area 2 (24 sq Mtr)</t>
  </si>
  <si>
    <t>Plinth Area 3 (28 sq Mtr)</t>
  </si>
  <si>
    <t>Plinth Area 4 (32 sq Mtr)</t>
  </si>
  <si>
    <t>Total fund required : (Col. 6+10+14+18)</t>
  </si>
  <si>
    <t>No. of Schools not having Kitchen Shed</t>
  </si>
  <si>
    <t>Kitchen-cum-Store proposed this year</t>
  </si>
  <si>
    <t xml:space="preserve">Unit Cost </t>
  </si>
  <si>
    <t>Fund required</t>
  </si>
  <si>
    <t>No. of Schools not having Kitchen-cum-store</t>
  </si>
  <si>
    <t>Note : State may indicate their plinth area and size of the kitchen-cum-stores if they have any other plinth area than mentioned in the table.</t>
  </si>
  <si>
    <t>Kitchen-cum-store sanctioned during 2006-07 to 2018-19</t>
  </si>
  <si>
    <t>Repair of kitchen-cum-stores</t>
  </si>
  <si>
    <t>Flexi fund @ 5% for new interventions</t>
  </si>
  <si>
    <t>TOTAL</t>
  </si>
  <si>
    <t>April,19</t>
  </si>
  <si>
    <t>May,19</t>
  </si>
  <si>
    <t>June,19</t>
  </si>
  <si>
    <t>July,19</t>
  </si>
  <si>
    <t>August,19</t>
  </si>
  <si>
    <t>September,19</t>
  </si>
  <si>
    <t>October,19</t>
  </si>
  <si>
    <t>November,19</t>
  </si>
  <si>
    <t>December,19</t>
  </si>
  <si>
    <t>January,20</t>
  </si>
  <si>
    <t>February,20</t>
  </si>
  <si>
    <t>March,20</t>
  </si>
  <si>
    <t>N.B: Fund for replacement of Kitchen Devices (40874) amounting to Rs. 2043.70 lakh  has been sanctioned in the PAB 2018-19 but no fund has yet been received. Hence in the FY 2019-20 Rs. 2043.70  lakh (40874) may kindly be released immediately.</t>
  </si>
  <si>
    <t>2019-20</t>
  </si>
  <si>
    <t>Additional Share</t>
  </si>
  <si>
    <t>Additional Share(11+15-19)</t>
  </si>
  <si>
    <t>Central Share(9+13-17)</t>
  </si>
  <si>
    <t>State Share(10+14-18)</t>
  </si>
  <si>
    <t>Total(12+16-20)</t>
  </si>
  <si>
    <t>24 PARAGANAS NORTH</t>
  </si>
  <si>
    <t>24 PARAGANAS SOUTH</t>
  </si>
  <si>
    <t>DINAJPUR DAKSHIN</t>
  </si>
  <si>
    <t>DINAJPUR UTTAR</t>
  </si>
  <si>
    <t>HOWRAH</t>
  </si>
  <si>
    <t>MEDINIPUR EAST</t>
  </si>
  <si>
    <t>MEDINIPUR WEST</t>
  </si>
  <si>
    <t>Rs. 150</t>
  </si>
  <si>
    <t>27.04.18</t>
  </si>
  <si>
    <t>14.05.18</t>
  </si>
  <si>
    <t>01.06.18</t>
  </si>
  <si>
    <t>13.09.18</t>
  </si>
  <si>
    <t>27.09.18</t>
  </si>
  <si>
    <t>10.10.18</t>
  </si>
  <si>
    <t>01.01.19</t>
  </si>
  <si>
    <t>17.01.19</t>
  </si>
  <si>
    <t>12.02.19</t>
  </si>
  <si>
    <t>23.07.18</t>
  </si>
  <si>
    <t>03.08.19</t>
  </si>
  <si>
    <t>25.09.18</t>
  </si>
  <si>
    <t>24.07.18</t>
  </si>
  <si>
    <t>23.08.18</t>
  </si>
  <si>
    <t>20.11.18</t>
  </si>
  <si>
    <t>OSD</t>
  </si>
  <si>
    <t>SSD</t>
  </si>
  <si>
    <t>MALDA</t>
  </si>
  <si>
    <t>PURULIA</t>
  </si>
  <si>
    <t>THE PRACTICE OF TITHI BHOJAN IN SOME LOCAL NAME IS IN VOGUE. BUT IT IS NOT ACCOUNTED FOR  THE YEAR 2018-19.</t>
  </si>
  <si>
    <t>BANKURA, DARJILING, HOWRAH, KOLKATA, MALDAH, MURSHIDABAD, PURULIYA, UTTAR DINAJPUR, NORTH 24 PARGANA, SOUTH  24 PARGANA, COOCH BIHAR, JHARGRAM, PASCHIM MEDINIPUR</t>
  </si>
  <si>
    <t>01.04.18 to 31.12.2019</t>
  </si>
  <si>
    <t>ALIPURDUAR, PURBA MEDINIPUR</t>
  </si>
  <si>
    <t>DAKSHIN DINAJPUR, NORTH 24 PARGANA</t>
  </si>
  <si>
    <t>HOWRAH, KOLKATA, MALDAH, MURSHIDABAD, PURULIYA, UTTAR DINAJPUR, NORTH 24 PARGANA, SOUTH  24 PARGANA</t>
  </si>
  <si>
    <t>KOLKATA, HOWRAH, NORTH 24 PARGANA</t>
  </si>
  <si>
    <t>BANKURA, DARJILING, HOWRAH, MALDAH, MURSHIDABAD, PURULIYA, UTTAR DINAJPUR, NORTH 24 PARGANA, SOUTH  24 PARGANA, COOCH BIHAR, JHARGRAM, PASCHIM MEDINIPUR</t>
  </si>
  <si>
    <t>HOWRAH, KOLKATA, MALDAH, MURSHIDABAD, PURULIYA, NORTH 24 PARGANA, SOUTH  24 PARGANA, NADIA</t>
  </si>
  <si>
    <t>SOUTH 24 PARGANA, PASCHIM MEDINIPUR, PURBA MEDINIPUR, NORTH 24 PARGANA, MURSHIDABAD</t>
  </si>
  <si>
    <t>1 Day</t>
  </si>
  <si>
    <t>Unicef &amp; IHM</t>
  </si>
  <si>
    <t>Kitchen Devices- Replacement</t>
  </si>
  <si>
    <t>Kitchen-cum-Store-New</t>
  </si>
  <si>
    <t>N.B: Fund for replacement of Kitchen Devices (40874) amounting to Rs. 2043.70 lakh  has been sanctioned in the PAB 2018-19 but no fund has yet been received. As the norms for replacement of Kitchen Devices has been changed a fresh requirement of replacement of 40874 units of Kitchen devices is proposed for FY 2019-20.</t>
  </si>
  <si>
    <t>Hand Pumps</t>
  </si>
  <si>
    <t xml:space="preserve">Tap </t>
  </si>
  <si>
    <t>N.B: Total Requirement - 274 (BRGF School - 39, Model School- 54, English Medium School - 65, CWSN School - 116)</t>
  </si>
  <si>
    <t>Date: 13.05.2019</t>
  </si>
  <si>
    <t>Rs. In Lakh</t>
  </si>
  <si>
    <t>Sl No.</t>
  </si>
  <si>
    <t>Activities</t>
  </si>
  <si>
    <t>Estimated Cost</t>
  </si>
  <si>
    <t xml:space="preserve">Manpower hiring </t>
  </si>
  <si>
    <t xml:space="preserve">Monitoring by reputed Institution </t>
  </si>
  <si>
    <t>Food testing</t>
  </si>
  <si>
    <t xml:space="preserve">AMS </t>
  </si>
  <si>
    <t>Training Programme</t>
  </si>
  <si>
    <t>Publicity and awareness generation</t>
  </si>
  <si>
    <t xml:space="preserve">Evaluation </t>
  </si>
  <si>
    <t>Social Audit</t>
  </si>
  <si>
    <t>Management Cost at School Level</t>
  </si>
  <si>
    <t>Separete MME Plan for 2019-20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</si>
</sst>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&quot;₹&quot;\ #,##0.00"/>
  </numFmts>
  <fonts count="1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mbria"/>
      <family val="1"/>
      <scheme val="maj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sz val="10"/>
      <color rgb="FF0070C0"/>
      <name val="Arial"/>
      <family val="2"/>
    </font>
    <font>
      <sz val="11"/>
      <name val="Times New Roman"/>
      <family val="1"/>
    </font>
    <font>
      <b/>
      <sz val="72"/>
      <name val="Arial"/>
      <family val="2"/>
    </font>
    <font>
      <b/>
      <sz val="48"/>
      <name val="Arial"/>
      <family val="2"/>
    </font>
    <font>
      <b/>
      <sz val="72"/>
      <color theme="1"/>
      <name val="Arial"/>
      <family val="2"/>
    </font>
    <font>
      <b/>
      <sz val="24"/>
      <name val="Trebuchet MS"/>
      <family val="2"/>
    </font>
    <font>
      <sz val="48"/>
      <name val="Arial"/>
      <family val="2"/>
    </font>
    <font>
      <b/>
      <sz val="12"/>
      <name val="Garamond"/>
      <family val="1"/>
    </font>
    <font>
      <sz val="10"/>
      <color theme="1"/>
      <name val="Garamond"/>
      <family val="1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7030A0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sz val="11"/>
      <color theme="1"/>
      <name val="Arial"/>
      <family val="2"/>
    </font>
    <font>
      <b/>
      <sz val="11"/>
      <color rgb="FF7030A0"/>
      <name val="Arial"/>
      <family val="2"/>
    </font>
    <font>
      <sz val="12"/>
      <color rgb="FFFF0000"/>
      <name val="Arial"/>
      <family val="2"/>
    </font>
    <font>
      <u/>
      <sz val="11"/>
      <color theme="10"/>
      <name val="Calibri"/>
      <family val="2"/>
    </font>
    <font>
      <sz val="11"/>
      <color rgb="FF7030A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b/>
      <sz val="72"/>
      <color theme="1"/>
      <name val="Calibri"/>
      <family val="2"/>
      <scheme val="minor"/>
    </font>
    <font>
      <sz val="12"/>
      <color indexed="8"/>
      <name val="Arial"/>
      <family val="2"/>
    </font>
    <font>
      <b/>
      <u/>
      <sz val="14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9" fontId="66" fillId="0" borderId="0" applyFont="0" applyFill="0" applyBorder="0" applyAlignment="0" applyProtection="0"/>
    <xf numFmtId="0" fontId="14" fillId="0" borderId="0"/>
    <xf numFmtId="0" fontId="14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97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1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397">
    <xf numFmtId="0" fontId="0" fillId="0" borderId="0" xfId="0"/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13" fillId="0" borderId="0" xfId="0" applyFont="1"/>
    <xf numFmtId="0" fontId="9" fillId="0" borderId="0" xfId="0" applyFont="1"/>
    <xf numFmtId="0" fontId="14" fillId="0" borderId="0" xfId="0" applyFont="1"/>
    <xf numFmtId="0" fontId="9" fillId="0" borderId="0" xfId="0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0" xfId="0" applyFont="1" applyFill="1" applyBorder="1" applyAlignment="1">
      <alignment horizontal="left"/>
    </xf>
    <xf numFmtId="0" fontId="14" fillId="0" borderId="0" xfId="0" applyFont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5" xfId="0" applyFont="1" applyBorder="1"/>
    <xf numFmtId="0" fontId="14" fillId="0" borderId="6" xfId="0" applyFont="1" applyBorder="1"/>
    <xf numFmtId="0" fontId="9" fillId="0" borderId="2" xfId="0" applyFont="1" applyBorder="1"/>
    <xf numFmtId="0" fontId="9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4" fillId="0" borderId="0" xfId="0" applyFont="1" applyBorder="1" applyAlignment="1">
      <alignment vertical="top"/>
    </xf>
    <xf numFmtId="0" fontId="9" fillId="0" borderId="0" xfId="0" applyFont="1" applyAlignment="1"/>
    <xf numFmtId="0" fontId="14" fillId="0" borderId="0" xfId="0" applyFont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4" fillId="0" borderId="0" xfId="0" applyFont="1" applyBorder="1" applyAlignment="1">
      <alignment horizontal="left" wrapText="1"/>
    </xf>
    <xf numFmtId="0" fontId="10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0" fillId="0" borderId="0" xfId="0" applyFont="1"/>
    <xf numFmtId="0" fontId="22" fillId="0" borderId="2" xfId="0" applyFont="1" applyBorder="1" applyAlignment="1">
      <alignment horizontal="center" vertical="top" wrapText="1"/>
    </xf>
    <xf numFmtId="0" fontId="22" fillId="0" borderId="0" xfId="0" applyFont="1"/>
    <xf numFmtId="0" fontId="20" fillId="0" borderId="0" xfId="0" applyFont="1" applyBorder="1"/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vertical="top" wrapText="1"/>
    </xf>
    <xf numFmtId="0" fontId="22" fillId="0" borderId="2" xfId="0" applyFont="1" applyFill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/>
    </xf>
    <xf numFmtId="0" fontId="24" fillId="0" borderId="0" xfId="0" applyFont="1"/>
    <xf numFmtId="0" fontId="26" fillId="0" borderId="0" xfId="1" applyFont="1"/>
    <xf numFmtId="0" fontId="14" fillId="0" borderId="0" xfId="2"/>
    <xf numFmtId="0" fontId="19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1" fillId="0" borderId="0" xfId="2" applyFont="1"/>
    <xf numFmtId="0" fontId="9" fillId="0" borderId="4" xfId="2" applyFont="1" applyBorder="1" applyAlignment="1">
      <alignment horizontal="center" vertical="top" wrapText="1"/>
    </xf>
    <xf numFmtId="0" fontId="9" fillId="0" borderId="5" xfId="2" applyFont="1" applyBorder="1" applyAlignment="1">
      <alignment horizontal="center" vertical="top" wrapText="1"/>
    </xf>
    <xf numFmtId="0" fontId="14" fillId="0" borderId="0" xfId="2" applyFill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14" fillId="0" borderId="0" xfId="2" applyBorder="1"/>
    <xf numFmtId="0" fontId="13" fillId="0" borderId="0" xfId="2" applyFont="1"/>
    <xf numFmtId="0" fontId="9" fillId="0" borderId="0" xfId="2" applyFont="1"/>
    <xf numFmtId="0" fontId="10" fillId="0" borderId="0" xfId="2" applyFont="1" applyAlignment="1"/>
    <xf numFmtId="0" fontId="24" fillId="0" borderId="7" xfId="0" applyFont="1" applyBorder="1" applyAlignment="1"/>
    <xf numFmtId="0" fontId="14" fillId="0" borderId="2" xfId="0" applyFont="1" applyBorder="1" applyAlignment="1">
      <alignment horizontal="center" vertical="center" wrapText="1"/>
    </xf>
    <xf numFmtId="0" fontId="13" fillId="0" borderId="0" xfId="0" applyFont="1" applyAlignment="1"/>
    <xf numFmtId="0" fontId="26" fillId="0" borderId="2" xfId="1" applyFont="1" applyBorder="1"/>
    <xf numFmtId="0" fontId="26" fillId="0" borderId="0" xfId="1" applyFont="1" applyBorder="1"/>
    <xf numFmtId="0" fontId="12" fillId="0" borderId="0" xfId="0" applyFont="1" applyAlignment="1"/>
    <xf numFmtId="0" fontId="17" fillId="0" borderId="0" xfId="0" applyFont="1" applyBorder="1"/>
    <xf numFmtId="0" fontId="20" fillId="0" borderId="0" xfId="0" applyFont="1" applyBorder="1" applyAlignment="1"/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9" fillId="0" borderId="0" xfId="2" applyFont="1" applyBorder="1"/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3" fillId="0" borderId="0" xfId="2" applyFont="1" applyAlignment="1">
      <alignment horizontal="center"/>
    </xf>
    <xf numFmtId="0" fontId="18" fillId="0" borderId="0" xfId="2" applyFont="1" applyAlignment="1"/>
    <xf numFmtId="0" fontId="13" fillId="0" borderId="7" xfId="0" applyFont="1" applyBorder="1" applyAlignment="1"/>
    <xf numFmtId="0" fontId="13" fillId="0" borderId="0" xfId="2" applyFont="1" applyAlignment="1">
      <alignment vertical="top" wrapText="1"/>
    </xf>
    <xf numFmtId="0" fontId="21" fillId="0" borderId="0" xfId="0" applyFont="1" applyAlignment="1">
      <alignment horizontal="left"/>
    </xf>
    <xf numFmtId="0" fontId="14" fillId="0" borderId="0" xfId="1" applyFont="1"/>
    <xf numFmtId="0" fontId="12" fillId="0" borderId="0" xfId="1" applyFont="1" applyAlignment="1">
      <alignment horizontal="center"/>
    </xf>
    <xf numFmtId="0" fontId="16" fillId="0" borderId="0" xfId="1" applyFont="1"/>
    <xf numFmtId="0" fontId="24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35" fillId="0" borderId="10" xfId="1" applyFont="1" applyBorder="1" applyAlignment="1">
      <alignment horizontal="center" wrapText="1"/>
    </xf>
    <xf numFmtId="0" fontId="35" fillId="0" borderId="1" xfId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9" fillId="0" borderId="0" xfId="0" applyFont="1" applyBorder="1" applyAlignment="1"/>
    <xf numFmtId="0" fontId="0" fillId="0" borderId="0" xfId="0" applyAlignment="1">
      <alignment horizontal="center"/>
    </xf>
    <xf numFmtId="0" fontId="13" fillId="0" borderId="0" xfId="0" applyFont="1" applyBorder="1" applyAlignment="1"/>
    <xf numFmtId="0" fontId="14" fillId="0" borderId="2" xfId="2" applyFont="1" applyBorder="1" applyAlignment="1">
      <alignment horizontal="center" vertical="top" wrapText="1"/>
    </xf>
    <xf numFmtId="0" fontId="14" fillId="0" borderId="0" xfId="2" applyFont="1"/>
    <xf numFmtId="0" fontId="24" fillId="0" borderId="0" xfId="0" applyFont="1" applyAlignment="1">
      <alignment horizontal="center" vertical="top" wrapText="1"/>
    </xf>
    <xf numFmtId="0" fontId="9" fillId="0" borderId="2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/>
    </xf>
    <xf numFmtId="0" fontId="14" fillId="0" borderId="0" xfId="3"/>
    <xf numFmtId="0" fontId="13" fillId="0" borderId="0" xfId="3" applyFont="1" applyAlignment="1"/>
    <xf numFmtId="0" fontId="19" fillId="0" borderId="0" xfId="3" applyFont="1" applyAlignment="1"/>
    <xf numFmtId="0" fontId="11" fillId="0" borderId="0" xfId="3" applyFont="1"/>
    <xf numFmtId="0" fontId="24" fillId="0" borderId="0" xfId="3" applyFont="1"/>
    <xf numFmtId="0" fontId="24" fillId="0" borderId="2" xfId="3" applyFont="1" applyBorder="1"/>
    <xf numFmtId="0" fontId="24" fillId="0" borderId="0" xfId="3" applyFont="1" applyBorder="1"/>
    <xf numFmtId="0" fontId="9" fillId="0" borderId="0" xfId="3" applyFont="1"/>
    <xf numFmtId="0" fontId="9" fillId="0" borderId="2" xfId="3" applyFont="1" applyBorder="1"/>
    <xf numFmtId="0" fontId="9" fillId="0" borderId="2" xfId="3" applyFont="1" applyBorder="1" applyAlignment="1">
      <alignment horizontal="center"/>
    </xf>
    <xf numFmtId="0" fontId="13" fillId="0" borderId="0" xfId="3" applyFont="1"/>
    <xf numFmtId="0" fontId="14" fillId="0" borderId="0" xfId="4"/>
    <xf numFmtId="0" fontId="10" fillId="0" borderId="0" xfId="4" applyFont="1" applyAlignment="1">
      <alignment horizontal="right"/>
    </xf>
    <xf numFmtId="0" fontId="11" fillId="0" borderId="0" xfId="4" applyFont="1" applyAlignment="1">
      <alignment horizontal="right"/>
    </xf>
    <xf numFmtId="0" fontId="9" fillId="0" borderId="2" xfId="4" applyFont="1" applyBorder="1" applyAlignment="1">
      <alignment horizontal="center" vertical="center"/>
    </xf>
    <xf numFmtId="0" fontId="20" fillId="0" borderId="0" xfId="4" applyFont="1" applyAlignment="1">
      <alignment horizontal="left"/>
    </xf>
    <xf numFmtId="0" fontId="5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0" fontId="41" fillId="0" borderId="0" xfId="0" applyFont="1" applyBorder="1" applyAlignment="1"/>
    <xf numFmtId="0" fontId="42" fillId="0" borderId="2" xfId="0" quotePrefix="1" applyFont="1" applyBorder="1" applyAlignment="1">
      <alignment horizontal="center" vertical="top" wrapText="1"/>
    </xf>
    <xf numFmtId="0" fontId="53" fillId="0" borderId="0" xfId="0" applyFont="1"/>
    <xf numFmtId="0" fontId="9" fillId="0" borderId="0" xfId="1" applyFont="1"/>
    <xf numFmtId="0" fontId="24" fillId="0" borderId="0" xfId="1" applyFont="1" applyAlignment="1">
      <alignment horizontal="left"/>
    </xf>
    <xf numFmtId="0" fontId="13" fillId="0" borderId="0" xfId="1" applyFont="1"/>
    <xf numFmtId="0" fontId="9" fillId="0" borderId="0" xfId="1" applyFont="1" applyBorder="1" applyAlignment="1"/>
    <xf numFmtId="0" fontId="9" fillId="0" borderId="0" xfId="1" applyFont="1" applyBorder="1"/>
    <xf numFmtId="0" fontId="9" fillId="0" borderId="0" xfId="1" applyFont="1" applyAlignment="1">
      <alignment vertical="top" wrapText="1"/>
    </xf>
    <xf numFmtId="0" fontId="38" fillId="0" borderId="0" xfId="0" applyFont="1" applyAlignment="1"/>
    <xf numFmtId="0" fontId="39" fillId="0" borderId="0" xfId="0" applyFont="1" applyAlignment="1"/>
    <xf numFmtId="0" fontId="54" fillId="0" borderId="0" xfId="0" applyFont="1" applyBorder="1" applyAlignment="1">
      <alignment vertical="top"/>
    </xf>
    <xf numFmtId="0" fontId="52" fillId="0" borderId="2" xfId="0" applyFont="1" applyBorder="1" applyAlignment="1">
      <alignment horizontal="center"/>
    </xf>
    <xf numFmtId="0" fontId="5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0" xfId="1" applyFont="1" applyAlignment="1"/>
    <xf numFmtId="0" fontId="38" fillId="0" borderId="0" xfId="0" applyFont="1" applyAlignment="1">
      <alignment horizontal="right"/>
    </xf>
    <xf numFmtId="0" fontId="61" fillId="0" borderId="2" xfId="0" applyFont="1" applyBorder="1" applyAlignment="1">
      <alignment horizontal="center"/>
    </xf>
    <xf numFmtId="0" fontId="14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vertical="top"/>
    </xf>
    <xf numFmtId="0" fontId="22" fillId="0" borderId="0" xfId="0" applyFont="1" applyBorder="1" applyAlignment="1">
      <alignment horizontal="center"/>
    </xf>
    <xf numFmtId="0" fontId="9" fillId="0" borderId="2" xfId="2" applyFont="1" applyFill="1" applyBorder="1" applyAlignment="1">
      <alignment horizontal="left" vertical="center" wrapText="1"/>
    </xf>
    <xf numFmtId="0" fontId="14" fillId="2" borderId="0" xfId="1" applyFont="1" applyFill="1"/>
    <xf numFmtId="0" fontId="12" fillId="2" borderId="0" xfId="1" applyFont="1" applyFill="1" applyAlignment="1"/>
    <xf numFmtId="0" fontId="14" fillId="2" borderId="0" xfId="0" applyFont="1" applyFill="1"/>
    <xf numFmtId="0" fontId="9" fillId="2" borderId="0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center" vertical="top" wrapText="1"/>
    </xf>
    <xf numFmtId="0" fontId="14" fillId="2" borderId="2" xfId="0" applyFont="1" applyFill="1" applyBorder="1"/>
    <xf numFmtId="0" fontId="14" fillId="2" borderId="2" xfId="0" quotePrefix="1" applyFont="1" applyFill="1" applyBorder="1" applyAlignment="1">
      <alignment horizontal="center"/>
    </xf>
    <xf numFmtId="0" fontId="14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9" fillId="2" borderId="0" xfId="0" applyFont="1" applyFill="1"/>
    <xf numFmtId="0" fontId="9" fillId="0" borderId="0" xfId="2" applyFont="1" applyAlignment="1"/>
    <xf numFmtId="0" fontId="24" fillId="0" borderId="0" xfId="2" applyFont="1" applyAlignment="1">
      <alignment horizontal="right"/>
    </xf>
    <xf numFmtId="0" fontId="22" fillId="0" borderId="0" xfId="0" applyFont="1" applyAlignment="1"/>
    <xf numFmtId="0" fontId="63" fillId="0" borderId="2" xfId="0" applyFont="1" applyBorder="1"/>
    <xf numFmtId="0" fontId="9" fillId="2" borderId="0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/>
    <xf numFmtId="0" fontId="14" fillId="0" borderId="0" xfId="0" applyFont="1"/>
    <xf numFmtId="0" fontId="21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0" fontId="14" fillId="0" borderId="2" xfId="2" applyFont="1" applyBorder="1"/>
    <xf numFmtId="0" fontId="14" fillId="0" borderId="0" xfId="2" applyFont="1" applyBorder="1"/>
    <xf numFmtId="0" fontId="63" fillId="0" borderId="2" xfId="0" applyFont="1" applyFill="1" applyBorder="1"/>
    <xf numFmtId="0" fontId="9" fillId="0" borderId="2" xfId="0" applyFont="1" applyBorder="1" applyAlignment="1">
      <alignment horizontal="center" vertical="center"/>
    </xf>
    <xf numFmtId="0" fontId="14" fillId="0" borderId="0" xfId="0" applyFont="1"/>
    <xf numFmtId="0" fontId="9" fillId="0" borderId="2" xfId="0" applyFont="1" applyBorder="1" applyAlignment="1">
      <alignment horizontal="left" vertical="center"/>
    </xf>
    <xf numFmtId="0" fontId="9" fillId="0" borderId="2" xfId="0" quotePrefix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22" fillId="0" borderId="2" xfId="4" applyFont="1" applyBorder="1" applyAlignment="1">
      <alignment horizontal="center" vertical="center" wrapText="1"/>
    </xf>
    <xf numFmtId="0" fontId="14" fillId="0" borderId="0" xfId="0" applyFont="1"/>
    <xf numFmtId="0" fontId="9" fillId="2" borderId="2" xfId="0" applyFont="1" applyFill="1" applyBorder="1" applyAlignment="1">
      <alignment horizontal="center" vertical="top" wrapText="1"/>
    </xf>
    <xf numFmtId="0" fontId="9" fillId="0" borderId="2" xfId="2" applyFont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14" fillId="0" borderId="0" xfId="2" applyFont="1"/>
    <xf numFmtId="0" fontId="14" fillId="2" borderId="13" xfId="1" applyFont="1" applyFill="1" applyBorder="1" applyAlignment="1"/>
    <xf numFmtId="0" fontId="9" fillId="0" borderId="2" xfId="3" applyFont="1" applyBorder="1" applyAlignment="1">
      <alignment horizontal="left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top" wrapText="1"/>
    </xf>
    <xf numFmtId="0" fontId="14" fillId="0" borderId="2" xfId="3" quotePrefix="1" applyFont="1" applyBorder="1" applyAlignment="1">
      <alignment horizontal="center" vertical="center"/>
    </xf>
    <xf numFmtId="0" fontId="14" fillId="0" borderId="2" xfId="3" quotePrefix="1" applyFont="1" applyBorder="1" applyAlignment="1">
      <alignment horizontal="left" vertical="center"/>
    </xf>
    <xf numFmtId="2" fontId="14" fillId="0" borderId="2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2" fontId="20" fillId="2" borderId="2" xfId="1" applyNumberFormat="1" applyFont="1" applyFill="1" applyBorder="1" applyAlignment="1">
      <alignment horizontal="right" vertical="center"/>
    </xf>
    <xf numFmtId="2" fontId="9" fillId="0" borderId="2" xfId="0" applyNumberFormat="1" applyFont="1" applyBorder="1" applyAlignment="1">
      <alignment horizontal="right" vertical="center"/>
    </xf>
    <xf numFmtId="2" fontId="22" fillId="2" borderId="2" xfId="1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2" fontId="0" fillId="0" borderId="0" xfId="0" applyNumberFormat="1"/>
    <xf numFmtId="2" fontId="14" fillId="0" borderId="0" xfId="0" applyNumberFormat="1" applyFont="1" applyBorder="1"/>
    <xf numFmtId="2" fontId="14" fillId="0" borderId="0" xfId="0" applyNumberFormat="1" applyFont="1"/>
    <xf numFmtId="2" fontId="14" fillId="0" borderId="0" xfId="0" applyNumberFormat="1" applyFont="1" applyBorder="1" applyAlignment="1">
      <alignment horizontal="left" wrapText="1"/>
    </xf>
    <xf numFmtId="1" fontId="0" fillId="0" borderId="0" xfId="0" applyNumberFormat="1"/>
    <xf numFmtId="0" fontId="64" fillId="0" borderId="0" xfId="0" applyFont="1" applyBorder="1" applyAlignment="1">
      <alignment horizontal="center"/>
    </xf>
    <xf numFmtId="2" fontId="0" fillId="0" borderId="2" xfId="0" applyNumberFormat="1" applyBorder="1"/>
    <xf numFmtId="0" fontId="0" fillId="0" borderId="2" xfId="0" applyBorder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2" fillId="0" borderId="2" xfId="4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61" fillId="0" borderId="0" xfId="0" applyFont="1" applyBorder="1"/>
    <xf numFmtId="0" fontId="61" fillId="0" borderId="0" xfId="0" applyFont="1" applyFill="1" applyBorder="1"/>
    <xf numFmtId="0" fontId="9" fillId="0" borderId="10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2" fillId="0" borderId="2" xfId="4" applyFont="1" applyBorder="1" applyAlignment="1">
      <alignment horizontal="left" vertical="center" wrapText="1"/>
    </xf>
    <xf numFmtId="0" fontId="24" fillId="0" borderId="2" xfId="2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68" fillId="0" borderId="2" xfId="2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1" fillId="0" borderId="0" xfId="0" applyFont="1"/>
    <xf numFmtId="0" fontId="9" fillId="2" borderId="2" xfId="0" applyFont="1" applyFill="1" applyBorder="1"/>
    <xf numFmtId="0" fontId="9" fillId="2" borderId="5" xfId="0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right" vertical="center"/>
    </xf>
    <xf numFmtId="2" fontId="14" fillId="2" borderId="2" xfId="0" applyNumberFormat="1" applyFont="1" applyFill="1" applyBorder="1" applyAlignment="1">
      <alignment vertical="center"/>
    </xf>
    <xf numFmtId="0" fontId="14" fillId="0" borderId="0" xfId="0" applyFont="1"/>
    <xf numFmtId="2" fontId="64" fillId="0" borderId="0" xfId="0" applyNumberFormat="1" applyFont="1"/>
    <xf numFmtId="0" fontId="9" fillId="2" borderId="2" xfId="0" applyFont="1" applyFill="1" applyBorder="1" applyAlignment="1">
      <alignment horizontal="left" vertical="center"/>
    </xf>
    <xf numFmtId="0" fontId="9" fillId="2" borderId="2" xfId="0" quotePrefix="1" applyFont="1" applyFill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4" fillId="0" borderId="0" xfId="0" applyFont="1"/>
    <xf numFmtId="0" fontId="9" fillId="0" borderId="0" xfId="4" applyFont="1" applyAlignment="1"/>
    <xf numFmtId="0" fontId="9" fillId="0" borderId="0" xfId="0" applyFont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14" fillId="0" borderId="0" xfId="0" applyFont="1"/>
    <xf numFmtId="0" fontId="14" fillId="2" borderId="5" xfId="0" applyFont="1" applyFill="1" applyBorder="1" applyAlignment="1">
      <alignment horizontal="right" vertical="center"/>
    </xf>
    <xf numFmtId="2" fontId="9" fillId="2" borderId="2" xfId="0" applyNumberFormat="1" applyFont="1" applyFill="1" applyBorder="1" applyAlignment="1">
      <alignment horizontal="right" vertical="center"/>
    </xf>
    <xf numFmtId="9" fontId="14" fillId="0" borderId="0" xfId="6" applyFont="1" applyBorder="1" applyAlignment="1">
      <alignment horizontal="right" vertical="center"/>
    </xf>
    <xf numFmtId="2" fontId="9" fillId="2" borderId="2" xfId="0" applyNumberFormat="1" applyFont="1" applyFill="1" applyBorder="1" applyAlignment="1">
      <alignment vertical="center"/>
    </xf>
    <xf numFmtId="0" fontId="14" fillId="0" borderId="0" xfId="0" applyFont="1"/>
    <xf numFmtId="0" fontId="9" fillId="0" borderId="0" xfId="0" applyFont="1" applyAlignment="1">
      <alignment vertical="top" wrapText="1"/>
    </xf>
    <xf numFmtId="0" fontId="14" fillId="0" borderId="0" xfId="0" applyFont="1"/>
    <xf numFmtId="0" fontId="0" fillId="0" borderId="0" xfId="0" applyAlignment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2" fontId="9" fillId="0" borderId="0" xfId="0" applyNumberFormat="1" applyFont="1"/>
    <xf numFmtId="0" fontId="14" fillId="0" borderId="0" xfId="0" applyFont="1"/>
    <xf numFmtId="0" fontId="14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2" fontId="9" fillId="0" borderId="0" xfId="0" applyNumberFormat="1" applyFont="1" applyAlignment="1">
      <alignment vertical="top" wrapText="1"/>
    </xf>
    <xf numFmtId="2" fontId="20" fillId="0" borderId="0" xfId="1" applyNumberFormat="1" applyFont="1" applyAlignment="1">
      <alignment horizontal="center" vertical="center"/>
    </xf>
    <xf numFmtId="2" fontId="9" fillId="0" borderId="0" xfId="0" applyNumberFormat="1" applyFont="1" applyBorder="1"/>
    <xf numFmtId="2" fontId="14" fillId="2" borderId="0" xfId="0" applyNumberFormat="1" applyFont="1" applyFill="1"/>
    <xf numFmtId="1" fontId="0" fillId="0" borderId="0" xfId="0" applyNumberFormat="1" applyBorder="1"/>
    <xf numFmtId="2" fontId="0" fillId="0" borderId="0" xfId="0" applyNumberFormat="1" applyBorder="1"/>
    <xf numFmtId="2" fontId="0" fillId="0" borderId="2" xfId="0" applyNumberFormat="1" applyBorder="1" applyAlignment="1">
      <alignment horizontal="right" vertical="center"/>
    </xf>
    <xf numFmtId="0" fontId="42" fillId="0" borderId="1" xfId="0" applyFont="1" applyBorder="1" applyAlignment="1">
      <alignment horizontal="center" vertical="center" wrapText="1"/>
    </xf>
    <xf numFmtId="9" fontId="9" fillId="0" borderId="0" xfId="6" applyFont="1"/>
    <xf numFmtId="0" fontId="27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68" fillId="0" borderId="2" xfId="2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4" fillId="0" borderId="2" xfId="0" quotePrefix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0" xfId="0" applyFont="1"/>
    <xf numFmtId="0" fontId="14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1" applyFont="1" applyBorder="1"/>
    <xf numFmtId="2" fontId="14" fillId="0" borderId="2" xfId="3" applyNumberFormat="1" applyFont="1" applyBorder="1" applyAlignment="1">
      <alignment horizontal="center" vertical="center"/>
    </xf>
    <xf numFmtId="2" fontId="9" fillId="0" borderId="2" xfId="3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vertical="center"/>
    </xf>
    <xf numFmtId="2" fontId="14" fillId="0" borderId="2" xfId="0" applyNumberFormat="1" applyFont="1" applyBorder="1"/>
    <xf numFmtId="2" fontId="22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right" vertical="center"/>
    </xf>
    <xf numFmtId="1" fontId="9" fillId="0" borderId="2" xfId="0" applyNumberFormat="1" applyFont="1" applyBorder="1" applyAlignment="1">
      <alignment horizontal="right" vertical="center"/>
    </xf>
    <xf numFmtId="2" fontId="20" fillId="2" borderId="2" xfId="0" applyNumberFormat="1" applyFont="1" applyFill="1" applyBorder="1" applyAlignment="1">
      <alignment horizontal="right" vertical="center"/>
    </xf>
    <xf numFmtId="2" fontId="22" fillId="2" borderId="2" xfId="0" applyNumberFormat="1" applyFont="1" applyFill="1" applyBorder="1" applyAlignment="1">
      <alignment horizontal="right" vertical="center"/>
    </xf>
    <xf numFmtId="2" fontId="61" fillId="0" borderId="0" xfId="0" applyNumberFormat="1" applyFont="1"/>
    <xf numFmtId="2" fontId="78" fillId="0" borderId="0" xfId="0" applyNumberFormat="1" applyFont="1" applyBorder="1" applyAlignment="1">
      <alignment horizontal="left" wrapText="1"/>
    </xf>
    <xf numFmtId="2" fontId="20" fillId="0" borderId="2" xfId="0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2" fontId="61" fillId="0" borderId="0" xfId="0" applyNumberFormat="1" applyFont="1" applyBorder="1" applyAlignment="1">
      <alignment horizontal="left" wrapText="1"/>
    </xf>
    <xf numFmtId="2" fontId="79" fillId="0" borderId="0" xfId="0" applyNumberFormat="1" applyFont="1"/>
    <xf numFmtId="9" fontId="61" fillId="0" borderId="0" xfId="6" applyFont="1"/>
    <xf numFmtId="0" fontId="9" fillId="2" borderId="2" xfId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vertical="top" wrapText="1"/>
    </xf>
    <xf numFmtId="2" fontId="77" fillId="0" borderId="2" xfId="0" applyNumberFormat="1" applyFont="1" applyBorder="1" applyAlignment="1">
      <alignment horizontal="center" vertical="center" wrapText="1"/>
    </xf>
    <xf numFmtId="2" fontId="20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/>
    <xf numFmtId="0" fontId="19" fillId="0" borderId="0" xfId="0" applyFont="1"/>
    <xf numFmtId="0" fontId="13" fillId="0" borderId="2" xfId="0" applyFont="1" applyBorder="1"/>
    <xf numFmtId="0" fontId="22" fillId="0" borderId="0" xfId="0" applyFont="1" applyBorder="1" applyAlignment="1">
      <alignment vertical="center" wrapText="1"/>
    </xf>
    <xf numFmtId="2" fontId="64" fillId="0" borderId="0" xfId="0" applyNumberFormat="1" applyFont="1" applyAlignment="1">
      <alignment vertical="top" wrapText="1"/>
    </xf>
    <xf numFmtId="2" fontId="9" fillId="0" borderId="0" xfId="0" applyNumberFormat="1" applyFont="1" applyBorder="1" applyAlignment="1">
      <alignment horizontal="center" vertical="center"/>
    </xf>
    <xf numFmtId="0" fontId="82" fillId="0" borderId="0" xfId="0" applyFont="1"/>
    <xf numFmtId="0" fontId="9" fillId="0" borderId="2" xfId="0" applyFont="1" applyBorder="1" applyAlignment="1">
      <alignment horizontal="center" vertical="center" wrapText="1"/>
    </xf>
    <xf numFmtId="0" fontId="14" fillId="2" borderId="0" xfId="1" applyFont="1" applyFill="1" applyBorder="1" applyAlignment="1"/>
    <xf numFmtId="0" fontId="85" fillId="0" borderId="2" xfId="0" applyFont="1" applyBorder="1"/>
    <xf numFmtId="0" fontId="84" fillId="0" borderId="2" xfId="0" applyFont="1" applyBorder="1" applyAlignment="1">
      <alignment vertical="top" wrapText="1"/>
    </xf>
    <xf numFmtId="0" fontId="84" fillId="0" borderId="2" xfId="1" applyFont="1" applyBorder="1" applyAlignment="1">
      <alignment horizontal="center" vertical="center"/>
    </xf>
    <xf numFmtId="0" fontId="84" fillId="0" borderId="2" xfId="1" applyFont="1" applyBorder="1" applyAlignment="1">
      <alignment horizontal="center" vertical="center" wrapText="1"/>
    </xf>
    <xf numFmtId="2" fontId="65" fillId="0" borderId="2" xfId="0" applyNumberFormat="1" applyFont="1" applyBorder="1"/>
    <xf numFmtId="2" fontId="22" fillId="0" borderId="2" xfId="0" applyNumberFormat="1" applyFont="1" applyBorder="1" applyAlignment="1">
      <alignment vertical="top" wrapText="1"/>
    </xf>
    <xf numFmtId="2" fontId="80" fillId="2" borderId="0" xfId="0" applyNumberFormat="1" applyFont="1" applyFill="1" applyBorder="1" applyAlignment="1">
      <alignment horizontal="right" vertical="center"/>
    </xf>
    <xf numFmtId="164" fontId="20" fillId="2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14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5" applyFont="1" applyAlignment="1">
      <alignment vertical="top" wrapText="1"/>
    </xf>
    <xf numFmtId="0" fontId="9" fillId="0" borderId="0" xfId="0" applyFont="1" applyAlignment="1">
      <alignment horizontal="center"/>
    </xf>
    <xf numFmtId="0" fontId="14" fillId="0" borderId="0" xfId="0" applyFont="1"/>
    <xf numFmtId="0" fontId="14" fillId="0" borderId="0" xfId="3" applyAlignment="1">
      <alignment horizontal="left"/>
    </xf>
    <xf numFmtId="0" fontId="14" fillId="0" borderId="0" xfId="2" applyFont="1"/>
    <xf numFmtId="0" fontId="9" fillId="0" borderId="0" xfId="2" applyFont="1" applyAlignment="1">
      <alignment horizontal="righ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vertical="top" wrapText="1"/>
    </xf>
    <xf numFmtId="0" fontId="9" fillId="2" borderId="0" xfId="0" applyFont="1" applyFill="1" applyAlignment="1"/>
    <xf numFmtId="0" fontId="14" fillId="0" borderId="0" xfId="3" applyAlignment="1"/>
    <xf numFmtId="0" fontId="13" fillId="0" borderId="0" xfId="3" applyFont="1" applyAlignment="1">
      <alignment vertical="top" wrapText="1"/>
    </xf>
    <xf numFmtId="0" fontId="9" fillId="0" borderId="0" xfId="3" applyFont="1" applyAlignment="1"/>
    <xf numFmtId="0" fontId="9" fillId="0" borderId="0" xfId="2" applyFont="1" applyAlignment="1">
      <alignment vertical="top" wrapText="1"/>
    </xf>
    <xf numFmtId="0" fontId="9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22" fillId="0" borderId="0" xfId="2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9" fillId="0" borderId="2" xfId="1" applyFont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/>
    <xf numFmtId="0" fontId="10" fillId="0" borderId="0" xfId="0" applyFont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14" fillId="0" borderId="0" xfId="0" applyFont="1"/>
    <xf numFmtId="0" fontId="90" fillId="0" borderId="2" xfId="0" applyFont="1" applyBorder="1" applyAlignment="1">
      <alignment horizontal="center"/>
    </xf>
    <xf numFmtId="0" fontId="91" fillId="0" borderId="2" xfId="2" applyFont="1" applyBorder="1"/>
    <xf numFmtId="0" fontId="90" fillId="0" borderId="0" xfId="0" applyFont="1"/>
    <xf numFmtId="0" fontId="0" fillId="0" borderId="2" xfId="0" applyFont="1" applyBorder="1" applyAlignment="1">
      <alignment horizontal="center"/>
    </xf>
    <xf numFmtId="0" fontId="0" fillId="0" borderId="0" xfId="0" applyFont="1"/>
    <xf numFmtId="0" fontId="91" fillId="0" borderId="2" xfId="0" applyFont="1" applyBorder="1"/>
    <xf numFmtId="0" fontId="91" fillId="0" borderId="2" xfId="0" applyFont="1" applyBorder="1" applyAlignment="1">
      <alignment horizontal="left"/>
    </xf>
    <xf numFmtId="0" fontId="41" fillId="0" borderId="1" xfId="0" applyFont="1" applyBorder="1" applyAlignment="1">
      <alignment horizontal="center" vertical="top" wrapText="1"/>
    </xf>
    <xf numFmtId="0" fontId="41" fillId="2" borderId="1" xfId="0" applyFont="1" applyFill="1" applyBorder="1" applyAlignment="1">
      <alignment horizontal="center" vertical="top" wrapText="1"/>
    </xf>
    <xf numFmtId="0" fontId="41" fillId="2" borderId="12" xfId="0" applyFont="1" applyFill="1" applyBorder="1" applyAlignment="1">
      <alignment horizontal="center" vertical="top" wrapText="1"/>
    </xf>
    <xf numFmtId="0" fontId="41" fillId="2" borderId="2" xfId="0" applyFont="1" applyFill="1" applyBorder="1" applyAlignment="1">
      <alignment horizontal="center" vertical="top" wrapText="1"/>
    </xf>
    <xf numFmtId="0" fontId="42" fillId="0" borderId="5" xfId="0" quotePrefix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9" fillId="0" borderId="0" xfId="11" applyFont="1"/>
    <xf numFmtId="0" fontId="9" fillId="0" borderId="0" xfId="11" applyFont="1" applyAlignment="1">
      <alignment horizontal="center" vertical="top" wrapText="1"/>
    </xf>
    <xf numFmtId="0" fontId="5" fillId="0" borderId="0" xfId="11"/>
    <xf numFmtId="0" fontId="5" fillId="0" borderId="0" xfId="11" applyAlignment="1">
      <alignment horizontal="left"/>
    </xf>
    <xf numFmtId="0" fontId="28" fillId="0" borderId="0" xfId="11" applyFont="1" applyAlignment="1">
      <alignment horizontal="left"/>
    </xf>
    <xf numFmtId="0" fontId="25" fillId="0" borderId="0" xfId="11" applyFont="1" applyBorder="1" applyAlignment="1">
      <alignment horizontal="left"/>
    </xf>
    <xf numFmtId="0" fontId="5" fillId="0" borderId="0" xfId="11" applyBorder="1" applyAlignment="1">
      <alignment horizontal="center"/>
    </xf>
    <xf numFmtId="0" fontId="25" fillId="0" borderId="0" xfId="11" applyFont="1" applyAlignment="1">
      <alignment horizontal="center"/>
    </xf>
    <xf numFmtId="0" fontId="28" fillId="0" borderId="2" xfId="11" applyFont="1" applyBorder="1" applyAlignment="1">
      <alignment horizontal="center" vertical="center" wrapText="1"/>
    </xf>
    <xf numFmtId="0" fontId="34" fillId="0" borderId="2" xfId="11" applyFont="1" applyBorder="1" applyAlignment="1">
      <alignment horizontal="center" vertical="top" wrapText="1"/>
    </xf>
    <xf numFmtId="0" fontId="34" fillId="0" borderId="2" xfId="11" applyFont="1" applyBorder="1" applyAlignment="1">
      <alignment horizontal="center"/>
    </xf>
    <xf numFmtId="0" fontId="5" fillId="0" borderId="2" xfId="11" applyBorder="1"/>
    <xf numFmtId="0" fontId="5" fillId="0" borderId="0" xfId="11" applyBorder="1"/>
    <xf numFmtId="0" fontId="5" fillId="0" borderId="2" xfId="11" applyBorder="1" applyAlignment="1">
      <alignment horizontal="center"/>
    </xf>
    <xf numFmtId="0" fontId="51" fillId="0" borderId="0" xfId="11" applyFont="1" applyBorder="1"/>
    <xf numFmtId="0" fontId="25" fillId="0" borderId="0" xfId="11" applyFont="1"/>
    <xf numFmtId="0" fontId="9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34" fillId="0" borderId="3" xfId="11" applyFont="1" applyBorder="1" applyAlignment="1">
      <alignment horizontal="center" vertical="top" wrapText="1"/>
    </xf>
    <xf numFmtId="0" fontId="31" fillId="0" borderId="0" xfId="11" applyFont="1" applyAlignment="1">
      <alignment horizontal="center"/>
    </xf>
    <xf numFmtId="0" fontId="15" fillId="0" borderId="2" xfId="2" applyFont="1" applyBorder="1" applyAlignment="1">
      <alignment horizontal="left" vertical="center" wrapText="1"/>
    </xf>
    <xf numFmtId="0" fontId="14" fillId="0" borderId="0" xfId="7" applyFont="1"/>
    <xf numFmtId="0" fontId="13" fillId="0" borderId="0" xfId="7" applyFont="1" applyAlignment="1">
      <alignment horizontal="center"/>
    </xf>
    <xf numFmtId="0" fontId="10" fillId="0" borderId="0" xfId="7" applyFont="1" applyAlignment="1">
      <alignment horizontal="right"/>
    </xf>
    <xf numFmtId="0" fontId="14" fillId="0" borderId="0" xfId="7" applyFont="1" applyAlignment="1">
      <alignment horizontal="center"/>
    </xf>
    <xf numFmtId="0" fontId="18" fillId="0" borderId="0" xfId="7" applyFont="1" applyAlignment="1">
      <alignment horizontal="center"/>
    </xf>
    <xf numFmtId="0" fontId="4" fillId="0" borderId="0" xfId="12"/>
    <xf numFmtId="0" fontId="4" fillId="0" borderId="0" xfId="12" applyAlignment="1">
      <alignment horizontal="left"/>
    </xf>
    <xf numFmtId="0" fontId="9" fillId="0" borderId="0" xfId="7" applyFont="1" applyAlignment="1"/>
    <xf numFmtId="0" fontId="4" fillId="0" borderId="7" xfId="12" applyBorder="1" applyAlignment="1">
      <alignment horizontal="center"/>
    </xf>
    <xf numFmtId="0" fontId="25" fillId="0" borderId="0" xfId="12" applyFont="1"/>
    <xf numFmtId="0" fontId="9" fillId="0" borderId="2" xfId="7" applyFont="1" applyBorder="1" applyAlignment="1">
      <alignment horizontal="center" vertical="center" wrapText="1"/>
    </xf>
    <xf numFmtId="0" fontId="29" fillId="0" borderId="2" xfId="12" applyFont="1" applyBorder="1" applyAlignment="1">
      <alignment horizontal="center" vertical="center" wrapText="1"/>
    </xf>
    <xf numFmtId="0" fontId="29" fillId="0" borderId="5" xfId="12" applyFont="1" applyBorder="1" applyAlignment="1">
      <alignment horizontal="center" vertical="center" wrapText="1"/>
    </xf>
    <xf numFmtId="0" fontId="25" fillId="0" borderId="0" xfId="12" applyFont="1" applyAlignment="1">
      <alignment horizontal="center"/>
    </xf>
    <xf numFmtId="0" fontId="9" fillId="0" borderId="2" xfId="7" applyFont="1" applyBorder="1" applyAlignment="1">
      <alignment horizontal="center" vertical="top" wrapText="1"/>
    </xf>
    <xf numFmtId="0" fontId="29" fillId="0" borderId="3" xfId="12" applyFont="1" applyBorder="1" applyAlignment="1">
      <alignment horizontal="center" vertical="top" wrapText="1"/>
    </xf>
    <xf numFmtId="0" fontId="29" fillId="0" borderId="2" xfId="12" applyFont="1" applyBorder="1" applyAlignment="1">
      <alignment horizontal="center" vertical="top" wrapText="1"/>
    </xf>
    <xf numFmtId="0" fontId="36" fillId="0" borderId="0" xfId="12" applyFont="1" applyAlignment="1">
      <alignment horizontal="center"/>
    </xf>
    <xf numFmtId="0" fontId="9" fillId="0" borderId="2" xfId="7" applyFont="1" applyBorder="1" applyAlignment="1">
      <alignment horizontal="center" vertical="center"/>
    </xf>
    <xf numFmtId="0" fontId="9" fillId="0" borderId="2" xfId="7" applyFont="1" applyBorder="1" applyAlignment="1">
      <alignment horizontal="left" vertical="center"/>
    </xf>
    <xf numFmtId="0" fontId="26" fillId="0" borderId="2" xfId="12" applyFont="1" applyBorder="1" applyAlignment="1">
      <alignment horizontal="right" vertical="center" wrapText="1"/>
    </xf>
    <xf numFmtId="0" fontId="65" fillId="0" borderId="2" xfId="12" applyFont="1" applyBorder="1" applyAlignment="1">
      <alignment horizontal="right" vertical="center"/>
    </xf>
    <xf numFmtId="0" fontId="9" fillId="0" borderId="2" xfId="7" quotePrefix="1" applyFont="1" applyBorder="1" applyAlignment="1">
      <alignment horizontal="center" vertical="center"/>
    </xf>
    <xf numFmtId="0" fontId="4" fillId="0" borderId="0" xfId="12" applyBorder="1"/>
    <xf numFmtId="0" fontId="4" fillId="0" borderId="2" xfId="12" applyBorder="1"/>
    <xf numFmtId="0" fontId="22" fillId="0" borderId="0" xfId="7" applyFont="1" applyBorder="1" applyAlignment="1">
      <alignment horizontal="left" vertical="center" wrapText="1"/>
    </xf>
    <xf numFmtId="0" fontId="9" fillId="0" borderId="0" xfId="7" applyFont="1"/>
    <xf numFmtId="0" fontId="14" fillId="2" borderId="0" xfId="7" applyFont="1" applyFill="1"/>
    <xf numFmtId="0" fontId="9" fillId="2" borderId="0" xfId="7" applyFont="1" applyFill="1"/>
    <xf numFmtId="0" fontId="9" fillId="0" borderId="0" xfId="7" applyFont="1" applyAlignment="1">
      <alignment vertical="center"/>
    </xf>
    <xf numFmtId="0" fontId="9" fillId="0" borderId="0" xfId="7" applyFont="1" applyAlignment="1">
      <alignment horizontal="center" vertical="top" wrapText="1"/>
    </xf>
    <xf numFmtId="0" fontId="19" fillId="0" borderId="0" xfId="7" applyFont="1" applyAlignment="1"/>
    <xf numFmtId="0" fontId="13" fillId="0" borderId="0" xfId="7" applyFont="1" applyAlignment="1"/>
    <xf numFmtId="0" fontId="18" fillId="0" borderId="0" xfId="7" applyFont="1" applyAlignment="1"/>
    <xf numFmtId="0" fontId="28" fillId="0" borderId="0" xfId="12" applyFont="1" applyAlignment="1">
      <alignment horizontal="left"/>
    </xf>
    <xf numFmtId="0" fontId="31" fillId="0" borderId="0" xfId="12" applyFont="1"/>
    <xf numFmtId="0" fontId="25" fillId="0" borderId="0" xfId="12" applyFont="1" applyAlignment="1">
      <alignment horizontal="center" vertical="center" wrapText="1"/>
    </xf>
    <xf numFmtId="0" fontId="25" fillId="0" borderId="2" xfId="12" applyFont="1" applyBorder="1" applyAlignment="1">
      <alignment horizontal="center" vertical="center" wrapText="1"/>
    </xf>
    <xf numFmtId="0" fontId="27" fillId="0" borderId="2" xfId="12" applyFont="1" applyBorder="1" applyAlignment="1">
      <alignment horizontal="center" vertical="top" wrapText="1"/>
    </xf>
    <xf numFmtId="0" fontId="27" fillId="0" borderId="3" xfId="12" applyFont="1" applyBorder="1" applyAlignment="1">
      <alignment horizontal="center" vertical="top" wrapText="1"/>
    </xf>
    <xf numFmtId="0" fontId="25" fillId="0" borderId="2" xfId="12" applyFont="1" applyBorder="1" applyAlignment="1">
      <alignment horizontal="center"/>
    </xf>
    <xf numFmtId="0" fontId="26" fillId="0" borderId="2" xfId="12" applyFont="1" applyBorder="1" applyAlignment="1">
      <alignment vertical="center" wrapText="1"/>
    </xf>
    <xf numFmtId="2" fontId="26" fillId="0" borderId="2" xfId="12" applyNumberFormat="1" applyFont="1" applyBorder="1" applyAlignment="1">
      <alignment vertical="center" wrapText="1"/>
    </xf>
    <xf numFmtId="0" fontId="27" fillId="0" borderId="2" xfId="12" applyFont="1" applyBorder="1" applyAlignment="1">
      <alignment vertical="center" wrapText="1"/>
    </xf>
    <xf numFmtId="2" fontId="27" fillId="0" borderId="2" xfId="12" applyNumberFormat="1" applyFont="1" applyBorder="1" applyAlignment="1">
      <alignment vertical="center" wrapText="1"/>
    </xf>
    <xf numFmtId="0" fontId="51" fillId="0" borderId="0" xfId="12" applyFont="1" applyBorder="1"/>
    <xf numFmtId="0" fontId="9" fillId="0" borderId="0" xfId="7" applyFont="1" applyAlignment="1">
      <alignment vertical="top" wrapText="1"/>
    </xf>
    <xf numFmtId="0" fontId="14" fillId="0" borderId="2" xfId="3" quotePrefix="1" applyFont="1" applyBorder="1" applyAlignment="1">
      <alignment horizontal="left" vertical="center" wrapText="1"/>
    </xf>
    <xf numFmtId="0" fontId="9" fillId="0" borderId="0" xfId="12" applyFont="1" applyAlignment="1">
      <alignment vertical="center"/>
    </xf>
    <xf numFmtId="0" fontId="9" fillId="0" borderId="0" xfId="12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" fillId="0" borderId="0" xfId="0" applyFont="1"/>
    <xf numFmtId="0" fontId="10" fillId="0" borderId="0" xfId="0" applyFont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/>
    </xf>
    <xf numFmtId="0" fontId="9" fillId="0" borderId="0" xfId="13" applyFont="1"/>
    <xf numFmtId="0" fontId="9" fillId="0" borderId="0" xfId="14" applyFont="1"/>
    <xf numFmtId="0" fontId="80" fillId="0" borderId="0" xfId="0" applyFont="1" applyBorder="1" applyAlignment="1">
      <alignment vertical="center" wrapText="1"/>
    </xf>
    <xf numFmtId="1" fontId="80" fillId="0" borderId="0" xfId="0" applyNumberFormat="1" applyFont="1" applyBorder="1" applyAlignment="1">
      <alignment vertical="center" wrapText="1"/>
    </xf>
    <xf numFmtId="2" fontId="80" fillId="0" borderId="0" xfId="0" applyNumberFormat="1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26" fillId="0" borderId="2" xfId="11" applyFont="1" applyBorder="1" applyAlignment="1">
      <alignment horizontal="right" vertical="center" wrapText="1"/>
    </xf>
    <xf numFmtId="2" fontId="26" fillId="0" borderId="2" xfId="11" applyNumberFormat="1" applyFont="1" applyBorder="1" applyAlignment="1">
      <alignment horizontal="right" vertical="center" wrapText="1"/>
    </xf>
    <xf numFmtId="0" fontId="65" fillId="0" borderId="2" xfId="11" applyFont="1" applyBorder="1" applyAlignment="1">
      <alignment horizontal="right" vertical="center"/>
    </xf>
    <xf numFmtId="0" fontId="94" fillId="0" borderId="2" xfId="11" applyFont="1" applyBorder="1" applyAlignment="1">
      <alignment horizontal="right" vertical="center"/>
    </xf>
    <xf numFmtId="2" fontId="27" fillId="0" borderId="2" xfId="11" applyNumberFormat="1" applyFont="1" applyBorder="1" applyAlignment="1">
      <alignment horizontal="right" vertical="center" wrapText="1"/>
    </xf>
    <xf numFmtId="2" fontId="20" fillId="0" borderId="0" xfId="0" applyNumberFormat="1" applyFont="1" applyBorder="1" applyAlignment="1">
      <alignment horizontal="center"/>
    </xf>
    <xf numFmtId="2" fontId="80" fillId="2" borderId="2" xfId="1" applyNumberFormat="1" applyFont="1" applyFill="1" applyBorder="1" applyAlignment="1">
      <alignment horizontal="right" vertical="center"/>
    </xf>
    <xf numFmtId="0" fontId="64" fillId="0" borderId="0" xfId="0" applyFont="1"/>
    <xf numFmtId="0" fontId="64" fillId="0" borderId="0" xfId="0" applyFont="1" applyBorder="1" applyAlignment="1">
      <alignment horizontal="right"/>
    </xf>
    <xf numFmtId="0" fontId="96" fillId="0" borderId="10" xfId="0" applyFont="1" applyFill="1" applyBorder="1"/>
    <xf numFmtId="0" fontId="14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27" fillId="0" borderId="2" xfId="1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2" fontId="65" fillId="0" borderId="2" xfId="11" applyNumberFormat="1" applyFont="1" applyBorder="1" applyAlignment="1">
      <alignment horizontal="right" vertical="center"/>
    </xf>
    <xf numFmtId="0" fontId="22" fillId="0" borderId="2" xfId="0" applyFont="1" applyBorder="1" applyAlignment="1">
      <alignment horizontal="left" vertical="center"/>
    </xf>
    <xf numFmtId="0" fontId="22" fillId="0" borderId="2" xfId="0" quotePrefix="1" applyFont="1" applyBorder="1" applyAlignment="1">
      <alignment horizontal="center" vertical="center"/>
    </xf>
    <xf numFmtId="2" fontId="9" fillId="0" borderId="0" xfId="0" applyNumberFormat="1" applyFont="1" applyAlignment="1">
      <alignment vertical="center" wrapText="1"/>
    </xf>
    <xf numFmtId="0" fontId="12" fillId="0" borderId="0" xfId="2" applyFont="1" applyAlignment="1">
      <alignment horizontal="center"/>
    </xf>
    <xf numFmtId="0" fontId="9" fillId="0" borderId="0" xfId="7" applyFont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3" fillId="0" borderId="0" xfId="2" applyFont="1" applyAlignment="1">
      <alignment horizontal="center"/>
    </xf>
    <xf numFmtId="0" fontId="14" fillId="0" borderId="0" xfId="2" applyAlignment="1">
      <alignment horizontal="left"/>
    </xf>
    <xf numFmtId="0" fontId="9" fillId="0" borderId="2" xfId="7" applyFont="1" applyBorder="1" applyAlignment="1">
      <alignment horizontal="center" vertical="center" wrapText="1"/>
    </xf>
    <xf numFmtId="0" fontId="10" fillId="0" borderId="0" xfId="7" applyFont="1" applyAlignment="1">
      <alignment horizontal="right"/>
    </xf>
    <xf numFmtId="0" fontId="14" fillId="0" borderId="0" xfId="2" applyFont="1"/>
    <xf numFmtId="2" fontId="98" fillId="2" borderId="2" xfId="1" applyNumberFormat="1" applyFont="1" applyFill="1" applyBorder="1" applyAlignment="1">
      <alignment horizontal="right" vertical="center"/>
    </xf>
    <xf numFmtId="2" fontId="95" fillId="2" borderId="2" xfId="1" applyNumberFormat="1" applyFont="1" applyFill="1" applyBorder="1" applyAlignment="1">
      <alignment horizontal="right" vertical="center"/>
    </xf>
    <xf numFmtId="0" fontId="52" fillId="0" borderId="0" xfId="7" applyFont="1" applyAlignment="1">
      <alignment horizontal="center"/>
    </xf>
    <xf numFmtId="0" fontId="14" fillId="0" borderId="0" xfId="7"/>
    <xf numFmtId="0" fontId="40" fillId="0" borderId="0" xfId="7" applyFont="1"/>
    <xf numFmtId="0" fontId="41" fillId="0" borderId="0" xfId="7" applyFont="1" applyBorder="1" applyAlignment="1"/>
    <xf numFmtId="0" fontId="24" fillId="0" borderId="0" xfId="7" applyFont="1" applyBorder="1" applyAlignment="1"/>
    <xf numFmtId="0" fontId="22" fillId="0" borderId="1" xfId="7" applyFont="1" applyBorder="1" applyAlignment="1">
      <alignment horizontal="center" vertical="center" wrapText="1"/>
    </xf>
    <xf numFmtId="0" fontId="22" fillId="2" borderId="1" xfId="7" applyFont="1" applyFill="1" applyBorder="1" applyAlignment="1">
      <alignment horizontal="center" vertical="center" wrapText="1"/>
    </xf>
    <xf numFmtId="0" fontId="32" fillId="0" borderId="2" xfId="7" quotePrefix="1" applyFont="1" applyBorder="1" applyAlignment="1">
      <alignment horizontal="center" vertical="top" wrapText="1"/>
    </xf>
    <xf numFmtId="0" fontId="14" fillId="0" borderId="2" xfId="7" applyFont="1" applyBorder="1" applyAlignment="1">
      <alignment horizontal="right" vertical="center"/>
    </xf>
    <xf numFmtId="0" fontId="9" fillId="0" borderId="2" xfId="7" applyFont="1" applyBorder="1" applyAlignment="1">
      <alignment horizontal="right" vertical="center"/>
    </xf>
    <xf numFmtId="0" fontId="9" fillId="0" borderId="0" xfId="16" applyFont="1"/>
    <xf numFmtId="0" fontId="53" fillId="0" borderId="0" xfId="7" applyFont="1"/>
    <xf numFmtId="0" fontId="9" fillId="0" borderId="0" xfId="7" applyFont="1" applyAlignment="1">
      <alignment horizontal="left"/>
    </xf>
    <xf numFmtId="0" fontId="24" fillId="0" borderId="7" xfId="7" applyFont="1" applyBorder="1" applyAlignment="1"/>
    <xf numFmtId="0" fontId="24" fillId="0" borderId="7" xfId="7" applyFont="1" applyBorder="1" applyAlignment="1">
      <alignment horizontal="center"/>
    </xf>
    <xf numFmtId="0" fontId="24" fillId="0" borderId="0" xfId="7" applyFont="1" applyBorder="1" applyAlignment="1">
      <alignment horizontal="center"/>
    </xf>
    <xf numFmtId="0" fontId="9" fillId="0" borderId="5" xfId="7" applyFont="1" applyBorder="1" applyAlignment="1">
      <alignment horizontal="center" vertical="center" wrapText="1"/>
    </xf>
    <xf numFmtId="0" fontId="9" fillId="0" borderId="4" xfId="7" applyFont="1" applyBorder="1" applyAlignment="1">
      <alignment horizontal="center" vertical="center" wrapText="1"/>
    </xf>
    <xf numFmtId="0" fontId="9" fillId="0" borderId="2" xfId="7" applyFont="1" applyBorder="1"/>
    <xf numFmtId="0" fontId="14" fillId="0" borderId="2" xfId="7" applyBorder="1"/>
    <xf numFmtId="0" fontId="9" fillId="0" borderId="5" xfId="7" applyFont="1" applyBorder="1"/>
    <xf numFmtId="0" fontId="9" fillId="0" borderId="0" xfId="7" applyFont="1" applyBorder="1" applyAlignment="1">
      <alignment horizontal="center"/>
    </xf>
    <xf numFmtId="0" fontId="14" fillId="0" borderId="0" xfId="7" applyBorder="1"/>
    <xf numFmtId="0" fontId="14" fillId="0" borderId="0" xfId="7" applyFill="1" applyBorder="1" applyAlignment="1">
      <alignment horizontal="left"/>
    </xf>
    <xf numFmtId="0" fontId="13" fillId="0" borderId="0" xfId="7" applyFont="1"/>
    <xf numFmtId="0" fontId="9" fillId="0" borderId="0" xfId="16" applyFont="1" applyAlignment="1">
      <alignment vertical="top" wrapText="1"/>
    </xf>
    <xf numFmtId="0" fontId="13" fillId="0" borderId="0" xfId="7" applyFont="1" applyAlignment="1">
      <alignment vertical="top" wrapText="1"/>
    </xf>
    <xf numFmtId="0" fontId="9" fillId="0" borderId="0" xfId="16" applyFont="1" applyAlignment="1"/>
    <xf numFmtId="0" fontId="9" fillId="0" borderId="0" xfId="7" applyFont="1" applyAlignment="1">
      <alignment horizontal="center"/>
    </xf>
    <xf numFmtId="0" fontId="10" fillId="0" borderId="0" xfId="7" applyFont="1" applyAlignment="1">
      <alignment horizontal="center"/>
    </xf>
    <xf numFmtId="0" fontId="14" fillId="0" borderId="2" xfId="7" applyFont="1" applyBorder="1"/>
    <xf numFmtId="0" fontId="9" fillId="0" borderId="10" xfId="7" applyFont="1" applyFill="1" applyBorder="1" applyAlignment="1">
      <alignment horizontal="center" vertical="center" wrapText="1"/>
    </xf>
    <xf numFmtId="0" fontId="24" fillId="0" borderId="2" xfId="7" applyFont="1" applyBorder="1" applyAlignment="1">
      <alignment horizontal="center" vertical="center" wrapText="1"/>
    </xf>
    <xf numFmtId="0" fontId="17" fillId="0" borderId="0" xfId="7" applyFont="1"/>
    <xf numFmtId="0" fontId="9" fillId="2" borderId="2" xfId="7" applyFont="1" applyFill="1" applyBorder="1" applyAlignment="1">
      <alignment horizontal="left" vertical="center"/>
    </xf>
    <xf numFmtId="0" fontId="14" fillId="0" borderId="0" xfId="7" quotePrefix="1" applyFont="1" applyBorder="1" applyAlignment="1">
      <alignment horizontal="center"/>
    </xf>
    <xf numFmtId="0" fontId="14" fillId="0" borderId="0" xfId="7" applyFont="1" applyBorder="1"/>
    <xf numFmtId="1" fontId="9" fillId="2" borderId="0" xfId="7" applyNumberFormat="1" applyFont="1" applyFill="1" applyBorder="1"/>
    <xf numFmtId="0" fontId="61" fillId="2" borderId="0" xfId="7" applyFont="1" applyFill="1" applyBorder="1" applyAlignment="1">
      <alignment horizontal="right"/>
    </xf>
    <xf numFmtId="10" fontId="9" fillId="2" borderId="0" xfId="17" applyNumberFormat="1" applyFont="1" applyFill="1" applyBorder="1"/>
    <xf numFmtId="0" fontId="61" fillId="0" borderId="0" xfId="7" applyFont="1"/>
    <xf numFmtId="0" fontId="9" fillId="2" borderId="2" xfId="7" applyFont="1" applyFill="1" applyBorder="1" applyAlignment="1">
      <alignment horizontal="center" vertical="center" wrapText="1"/>
    </xf>
    <xf numFmtId="0" fontId="9" fillId="2" borderId="2" xfId="7" applyFont="1" applyFill="1" applyBorder="1"/>
    <xf numFmtId="0" fontId="9" fillId="2" borderId="2" xfId="7" applyFont="1" applyFill="1" applyBorder="1" applyAlignment="1">
      <alignment horizontal="center" vertical="center"/>
    </xf>
    <xf numFmtId="0" fontId="9" fillId="2" borderId="2" xfId="7" quotePrefix="1" applyFont="1" applyFill="1" applyBorder="1" applyAlignment="1">
      <alignment horizontal="center" vertical="center"/>
    </xf>
    <xf numFmtId="10" fontId="14" fillId="0" borderId="0" xfId="17" applyNumberFormat="1" applyFont="1" applyBorder="1"/>
    <xf numFmtId="0" fontId="9" fillId="0" borderId="0" xfId="7" applyFont="1" applyFill="1" applyBorder="1" applyAlignment="1">
      <alignment horizontal="right" vertical="center"/>
    </xf>
    <xf numFmtId="1" fontId="14" fillId="0" borderId="0" xfId="7" applyNumberFormat="1" applyFont="1"/>
    <xf numFmtId="0" fontId="41" fillId="0" borderId="1" xfId="7" applyFont="1" applyBorder="1" applyAlignment="1">
      <alignment horizontal="center" vertical="center" wrapText="1"/>
    </xf>
    <xf numFmtId="0" fontId="41" fillId="2" borderId="1" xfId="7" applyFont="1" applyFill="1" applyBorder="1" applyAlignment="1">
      <alignment horizontal="center" vertical="center" wrapText="1"/>
    </xf>
    <xf numFmtId="0" fontId="41" fillId="2" borderId="2" xfId="7" applyFont="1" applyFill="1" applyBorder="1" applyAlignment="1">
      <alignment horizontal="center" vertical="center" wrapText="1"/>
    </xf>
    <xf numFmtId="0" fontId="42" fillId="0" borderId="2" xfId="7" quotePrefix="1" applyFont="1" applyBorder="1" applyAlignment="1">
      <alignment horizontal="center" vertical="center" wrapText="1"/>
    </xf>
    <xf numFmtId="9" fontId="52" fillId="0" borderId="0" xfId="17" applyFont="1" applyAlignment="1">
      <alignment horizontal="center"/>
    </xf>
    <xf numFmtId="1" fontId="9" fillId="2" borderId="2" xfId="7" applyNumberFormat="1" applyFont="1" applyFill="1" applyBorder="1" applyAlignment="1">
      <alignment vertical="center"/>
    </xf>
    <xf numFmtId="1" fontId="9" fillId="0" borderId="2" xfId="7" applyNumberFormat="1" applyFont="1" applyBorder="1" applyAlignment="1">
      <alignment vertical="center"/>
    </xf>
    <xf numFmtId="1" fontId="9" fillId="2" borderId="11" xfId="7" applyNumberFormat="1" applyFont="1" applyFill="1" applyBorder="1" applyAlignment="1">
      <alignment vertical="center"/>
    </xf>
    <xf numFmtId="9" fontId="0" fillId="0" borderId="0" xfId="17" applyFont="1"/>
    <xf numFmtId="0" fontId="9" fillId="0" borderId="0" xfId="18" applyFont="1"/>
    <xf numFmtId="0" fontId="9" fillId="0" borderId="0" xfId="18" applyFont="1" applyAlignment="1">
      <alignment horizontal="center" vertical="top" wrapText="1"/>
    </xf>
    <xf numFmtId="0" fontId="21" fillId="0" borderId="0" xfId="7" applyFont="1" applyAlignment="1">
      <alignment horizontal="left"/>
    </xf>
    <xf numFmtId="0" fontId="9" fillId="0" borderId="6" xfId="7" applyFont="1" applyFill="1" applyBorder="1" applyAlignment="1">
      <alignment horizontal="center" vertical="center" wrapText="1"/>
    </xf>
    <xf numFmtId="0" fontId="9" fillId="0" borderId="9" xfId="7" applyFont="1" applyFill="1" applyBorder="1" applyAlignment="1">
      <alignment horizontal="center" vertical="center" wrapText="1"/>
    </xf>
    <xf numFmtId="0" fontId="9" fillId="0" borderId="6" xfId="7" applyFont="1" applyBorder="1" applyAlignment="1">
      <alignment horizontal="center" vertical="center" wrapText="1"/>
    </xf>
    <xf numFmtId="0" fontId="99" fillId="0" borderId="2" xfId="7" applyFont="1" applyBorder="1" applyAlignment="1">
      <alignment horizontal="right" vertical="center"/>
    </xf>
    <xf numFmtId="0" fontId="99" fillId="0" borderId="8" xfId="7" applyFont="1" applyBorder="1" applyAlignment="1">
      <alignment horizontal="right" vertical="center"/>
    </xf>
    <xf numFmtId="0" fontId="99" fillId="2" borderId="2" xfId="7" applyFont="1" applyFill="1" applyBorder="1" applyAlignment="1">
      <alignment horizontal="center" vertical="center"/>
    </xf>
    <xf numFmtId="1" fontId="99" fillId="2" borderId="6" xfId="7" applyNumberFormat="1" applyFont="1" applyFill="1" applyBorder="1" applyAlignment="1">
      <alignment horizontal="center" vertical="center"/>
    </xf>
    <xf numFmtId="1" fontId="99" fillId="0" borderId="6" xfId="7" applyNumberFormat="1" applyFont="1" applyBorder="1" applyAlignment="1">
      <alignment horizontal="center" vertical="center"/>
    </xf>
    <xf numFmtId="0" fontId="100" fillId="2" borderId="2" xfId="7" applyFont="1" applyFill="1" applyBorder="1" applyAlignment="1">
      <alignment horizontal="right" vertical="center"/>
    </xf>
    <xf numFmtId="0" fontId="100" fillId="0" borderId="2" xfId="7" applyFont="1" applyBorder="1" applyAlignment="1">
      <alignment horizontal="right" vertical="center"/>
    </xf>
    <xf numFmtId="0" fontId="100" fillId="0" borderId="8" xfId="7" applyFont="1" applyBorder="1" applyAlignment="1">
      <alignment horizontal="right" vertical="center"/>
    </xf>
    <xf numFmtId="0" fontId="100" fillId="2" borderId="2" xfId="7" applyFont="1" applyFill="1" applyBorder="1" applyAlignment="1">
      <alignment horizontal="center" vertical="center"/>
    </xf>
    <xf numFmtId="1" fontId="100" fillId="2" borderId="6" xfId="7" applyNumberFormat="1" applyFont="1" applyFill="1" applyBorder="1" applyAlignment="1">
      <alignment horizontal="center" vertical="center"/>
    </xf>
    <xf numFmtId="0" fontId="9" fillId="0" borderId="0" xfId="7" applyFont="1" applyBorder="1"/>
    <xf numFmtId="0" fontId="99" fillId="2" borderId="2" xfId="7" applyFont="1" applyFill="1" applyBorder="1" applyAlignment="1">
      <alignment horizontal="right" vertical="center"/>
    </xf>
    <xf numFmtId="0" fontId="99" fillId="2" borderId="6" xfId="7" applyFont="1" applyFill="1" applyBorder="1" applyAlignment="1">
      <alignment horizontal="right" vertical="center"/>
    </xf>
    <xf numFmtId="1" fontId="99" fillId="0" borderId="6" xfId="7" applyNumberFormat="1" applyFont="1" applyBorder="1" applyAlignment="1">
      <alignment horizontal="right" vertical="center"/>
    </xf>
    <xf numFmtId="0" fontId="100" fillId="2" borderId="5" xfId="7" applyFont="1" applyFill="1" applyBorder="1" applyAlignment="1">
      <alignment horizontal="right" vertical="center"/>
    </xf>
    <xf numFmtId="0" fontId="100" fillId="2" borderId="6" xfId="7" applyFont="1" applyFill="1" applyBorder="1" applyAlignment="1">
      <alignment horizontal="right" vertical="center"/>
    </xf>
    <xf numFmtId="1" fontId="100" fillId="0" borderId="6" xfId="7" applyNumberFormat="1" applyFont="1" applyBorder="1" applyAlignment="1">
      <alignment horizontal="right" vertical="center"/>
    </xf>
    <xf numFmtId="1" fontId="14" fillId="0" borderId="0" xfId="7" applyNumberFormat="1" applyFont="1" applyBorder="1"/>
    <xf numFmtId="0" fontId="14" fillId="0" borderId="0" xfId="7" applyFont="1" applyBorder="1" applyAlignment="1"/>
    <xf numFmtId="0" fontId="99" fillId="2" borderId="8" xfId="7" applyFont="1" applyFill="1" applyBorder="1" applyAlignment="1">
      <alignment horizontal="right" vertical="center"/>
    </xf>
    <xf numFmtId="1" fontId="99" fillId="2" borderId="6" xfId="7" applyNumberFormat="1" applyFont="1" applyFill="1" applyBorder="1" applyAlignment="1">
      <alignment horizontal="right" vertical="center"/>
    </xf>
    <xf numFmtId="1" fontId="100" fillId="2" borderId="6" xfId="7" applyNumberFormat="1" applyFont="1" applyFill="1" applyBorder="1" applyAlignment="1">
      <alignment horizontal="right" vertical="center"/>
    </xf>
    <xf numFmtId="0" fontId="14" fillId="0" borderId="0" xfId="7" applyAlignment="1"/>
    <xf numFmtId="0" fontId="9" fillId="0" borderId="8" xfId="7" applyFont="1" applyBorder="1" applyAlignment="1">
      <alignment horizontal="center" vertical="center" wrapText="1"/>
    </xf>
    <xf numFmtId="0" fontId="9" fillId="0" borderId="3" xfId="7" applyFont="1" applyBorder="1" applyAlignment="1">
      <alignment horizontal="center" vertical="center" wrapText="1"/>
    </xf>
    <xf numFmtId="0" fontId="22" fillId="0" borderId="11" xfId="2" applyFont="1" applyFill="1" applyBorder="1" applyAlignment="1">
      <alignment vertical="center"/>
    </xf>
    <xf numFmtId="0" fontId="9" fillId="0" borderId="0" xfId="7" applyFont="1" applyBorder="1" applyAlignment="1">
      <alignment horizontal="center" vertical="center"/>
    </xf>
    <xf numFmtId="0" fontId="9" fillId="0" borderId="0" xfId="7" applyFont="1" applyBorder="1" applyAlignment="1"/>
    <xf numFmtId="0" fontId="9" fillId="0" borderId="0" xfId="18" applyFont="1" applyAlignment="1"/>
    <xf numFmtId="0" fontId="2" fillId="0" borderId="0" xfId="18"/>
    <xf numFmtId="0" fontId="9" fillId="0" borderId="2" xfId="18" applyFont="1" applyBorder="1" applyAlignment="1">
      <alignment horizontal="center" vertical="center"/>
    </xf>
    <xf numFmtId="0" fontId="9" fillId="0" borderId="2" xfId="18" applyFont="1" applyBorder="1" applyAlignment="1">
      <alignment horizontal="center" vertical="center" wrapText="1"/>
    </xf>
    <xf numFmtId="0" fontId="2" fillId="0" borderId="2" xfId="18" applyBorder="1" applyAlignment="1">
      <alignment horizontal="center" vertical="center" wrapText="1"/>
    </xf>
    <xf numFmtId="0" fontId="68" fillId="0" borderId="2" xfId="7" applyFont="1" applyBorder="1" applyAlignment="1">
      <alignment horizontal="left"/>
    </xf>
    <xf numFmtId="0" fontId="68" fillId="0" borderId="2" xfId="18" applyFont="1" applyBorder="1" applyAlignment="1">
      <alignment horizontal="left"/>
    </xf>
    <xf numFmtId="0" fontId="68" fillId="0" borderId="2" xfId="18" applyFont="1" applyFill="1" applyBorder="1" applyAlignment="1">
      <alignment horizontal="left"/>
    </xf>
    <xf numFmtId="0" fontId="41" fillId="0" borderId="2" xfId="7" applyFont="1" applyBorder="1" applyAlignment="1">
      <alignment horizontal="center" vertical="center" wrapText="1"/>
    </xf>
    <xf numFmtId="0" fontId="42" fillId="0" borderId="2" xfId="7" quotePrefix="1" applyFont="1" applyBorder="1" applyAlignment="1">
      <alignment horizontal="center" vertical="top" wrapText="1"/>
    </xf>
    <xf numFmtId="0" fontId="70" fillId="0" borderId="13" xfId="7" quotePrefix="1" applyFont="1" applyBorder="1" applyAlignment="1">
      <alignment vertical="center" wrapText="1"/>
    </xf>
    <xf numFmtId="0" fontId="70" fillId="0" borderId="0" xfId="7" quotePrefix="1" applyFont="1" applyBorder="1" applyAlignment="1">
      <alignment vertical="center" wrapText="1"/>
    </xf>
    <xf numFmtId="0" fontId="70" fillId="0" borderId="7" xfId="7" quotePrefix="1" applyFont="1" applyBorder="1" applyAlignment="1">
      <alignment vertical="center" wrapText="1"/>
    </xf>
    <xf numFmtId="0" fontId="9" fillId="0" borderId="0" xfId="18" applyFont="1" applyAlignment="1">
      <alignment vertical="top" wrapText="1"/>
    </xf>
    <xf numFmtId="0" fontId="57" fillId="0" borderId="0" xfId="7" applyFont="1" applyAlignment="1">
      <alignment horizontal="center"/>
    </xf>
    <xf numFmtId="1" fontId="61" fillId="0" borderId="0" xfId="0" applyNumberFormat="1" applyFont="1" applyBorder="1"/>
    <xf numFmtId="2" fontId="61" fillId="0" borderId="0" xfId="0" applyNumberFormat="1" applyFont="1" applyBorder="1"/>
    <xf numFmtId="1" fontId="14" fillId="0" borderId="10" xfId="0" applyNumberFormat="1" applyFont="1" applyFill="1" applyBorder="1" applyAlignment="1">
      <alignment horizontal="right" vertical="center"/>
    </xf>
    <xf numFmtId="0" fontId="101" fillId="4" borderId="19" xfId="0" applyFont="1" applyFill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51" fillId="4" borderId="18" xfId="0" applyFont="1" applyFill="1" applyBorder="1" applyAlignment="1">
      <alignment horizontal="center" vertical="center" wrapText="1"/>
    </xf>
    <xf numFmtId="0" fontId="102" fillId="0" borderId="19" xfId="15" applyFont="1" applyBorder="1" applyAlignment="1" applyProtection="1">
      <alignment wrapText="1"/>
    </xf>
    <xf numFmtId="0" fontId="14" fillId="2" borderId="5" xfId="0" applyFont="1" applyFill="1" applyBorder="1"/>
    <xf numFmtId="2" fontId="22" fillId="0" borderId="2" xfId="4" applyNumberFormat="1" applyFont="1" applyBorder="1" applyAlignment="1">
      <alignment horizontal="center" vertical="center"/>
    </xf>
    <xf numFmtId="2" fontId="22" fillId="0" borderId="2" xfId="4" applyNumberFormat="1" applyFont="1" applyBorder="1" applyAlignment="1">
      <alignment horizontal="center" vertical="center" wrapText="1"/>
    </xf>
    <xf numFmtId="1" fontId="14" fillId="0" borderId="5" xfId="7" quotePrefix="1" applyNumberFormat="1" applyFont="1" applyBorder="1" applyAlignment="1">
      <alignment vertical="center" wrapText="1"/>
    </xf>
    <xf numFmtId="1" fontId="14" fillId="0" borderId="6" xfId="7" quotePrefix="1" applyNumberFormat="1" applyFont="1" applyBorder="1" applyAlignment="1">
      <alignment vertical="center" wrapText="1"/>
    </xf>
    <xf numFmtId="1" fontId="14" fillId="0" borderId="6" xfId="7" applyNumberFormat="1" applyFont="1" applyBorder="1" applyAlignment="1">
      <alignment vertical="center"/>
    </xf>
    <xf numFmtId="0" fontId="42" fillId="0" borderId="1" xfId="7" quotePrefix="1" applyFont="1" applyBorder="1" applyAlignment="1">
      <alignment horizontal="center" vertical="center" wrapText="1"/>
    </xf>
    <xf numFmtId="1" fontId="9" fillId="2" borderId="3" xfId="7" applyNumberFormat="1" applyFont="1" applyFill="1" applyBorder="1" applyAlignment="1">
      <alignment vertical="center"/>
    </xf>
    <xf numFmtId="0" fontId="14" fillId="0" borderId="2" xfId="0" applyFont="1" applyBorder="1" applyAlignment="1">
      <alignment horizontal="right" wrapText="1"/>
    </xf>
    <xf numFmtId="0" fontId="14" fillId="5" borderId="2" xfId="0" applyFont="1" applyFill="1" applyBorder="1" applyAlignment="1">
      <alignment horizontal="right"/>
    </xf>
    <xf numFmtId="0" fontId="22" fillId="0" borderId="2" xfId="4" applyFont="1" applyBorder="1" applyAlignment="1">
      <alignment horizontal="center" vertical="center" wrapText="1"/>
    </xf>
    <xf numFmtId="0" fontId="38" fillId="0" borderId="0" xfId="7" applyFont="1" applyAlignment="1">
      <alignment horizontal="center"/>
    </xf>
    <xf numFmtId="0" fontId="39" fillId="0" borderId="0" xfId="7" applyFont="1" applyAlignment="1">
      <alignment horizontal="center"/>
    </xf>
    <xf numFmtId="0" fontId="9" fillId="0" borderId="2" xfId="7" applyFont="1" applyBorder="1" applyAlignment="1">
      <alignment horizontal="center" vertical="center" wrapText="1"/>
    </xf>
    <xf numFmtId="0" fontId="24" fillId="0" borderId="0" xfId="7" applyFont="1" applyBorder="1" applyAlignment="1">
      <alignment horizontal="center"/>
    </xf>
    <xf numFmtId="0" fontId="9" fillId="0" borderId="2" xfId="7" applyFont="1" applyBorder="1" applyAlignment="1">
      <alignment horizontal="center" vertical="center"/>
    </xf>
    <xf numFmtId="0" fontId="14" fillId="0" borderId="0" xfId="7" applyAlignment="1">
      <alignment horizontal="center"/>
    </xf>
    <xf numFmtId="0" fontId="9" fillId="0" borderId="0" xfId="7" applyFont="1" applyAlignment="1">
      <alignment horizontal="center" vertical="center"/>
    </xf>
    <xf numFmtId="0" fontId="14" fillId="0" borderId="0" xfId="7" applyFont="1"/>
    <xf numFmtId="0" fontId="70" fillId="0" borderId="0" xfId="7" applyFont="1" applyBorder="1" applyAlignment="1">
      <alignment horizontal="center" vertical="center" wrapText="1"/>
    </xf>
    <xf numFmtId="0" fontId="41" fillId="0" borderId="2" xfId="7" applyFont="1" applyBorder="1" applyAlignment="1">
      <alignment horizontal="center" vertical="center" wrapText="1"/>
    </xf>
    <xf numFmtId="0" fontId="41" fillId="0" borderId="1" xfId="7" applyFont="1" applyBorder="1" applyAlignment="1">
      <alignment horizontal="center" vertical="center" wrapText="1"/>
    </xf>
    <xf numFmtId="0" fontId="38" fillId="0" borderId="0" xfId="7" applyFont="1" applyAlignment="1"/>
    <xf numFmtId="0" fontId="46" fillId="0" borderId="0" xfId="7" applyFont="1" applyAlignment="1"/>
    <xf numFmtId="0" fontId="40" fillId="0" borderId="2" xfId="7" quotePrefix="1" applyFont="1" applyBorder="1" applyAlignment="1">
      <alignment horizontal="center" vertical="center" wrapText="1"/>
    </xf>
    <xf numFmtId="0" fontId="14" fillId="0" borderId="2" xfId="7" applyFont="1" applyBorder="1" applyAlignment="1">
      <alignment vertical="center"/>
    </xf>
    <xf numFmtId="1" fontId="14" fillId="0" borderId="2" xfId="7" applyNumberFormat="1" applyFont="1" applyBorder="1" applyAlignment="1">
      <alignment horizontal="right" vertical="center" wrapText="1"/>
    </xf>
    <xf numFmtId="0" fontId="14" fillId="0" borderId="2" xfId="7" applyFont="1" applyBorder="1" applyAlignment="1">
      <alignment horizontal="right" vertical="center" wrapText="1"/>
    </xf>
    <xf numFmtId="165" fontId="14" fillId="0" borderId="2" xfId="7" quotePrefix="1" applyNumberFormat="1" applyFont="1" applyBorder="1" applyAlignment="1">
      <alignment horizontal="right" vertical="center" wrapText="1"/>
    </xf>
    <xf numFmtId="0" fontId="14" fillId="0" borderId="2" xfId="19" applyFont="1" applyBorder="1" applyAlignment="1">
      <alignment horizontal="right" vertical="center" wrapText="1"/>
    </xf>
    <xf numFmtId="0" fontId="14" fillId="0" borderId="2" xfId="7" applyFont="1" applyBorder="1" applyAlignment="1">
      <alignment horizontal="center" vertical="center"/>
    </xf>
    <xf numFmtId="165" fontId="14" fillId="0" borderId="2" xfId="7" applyNumberFormat="1" applyFont="1" applyBorder="1" applyAlignment="1">
      <alignment horizontal="right" vertical="center"/>
    </xf>
    <xf numFmtId="0" fontId="9" fillId="0" borderId="2" xfId="7" applyFont="1" applyBorder="1" applyAlignment="1"/>
    <xf numFmtId="0" fontId="9" fillId="0" borderId="2" xfId="7" applyFont="1" applyBorder="1" applyAlignment="1">
      <alignment horizontal="center"/>
    </xf>
    <xf numFmtId="0" fontId="9" fillId="0" borderId="2" xfId="19" applyFont="1" applyBorder="1"/>
    <xf numFmtId="0" fontId="9" fillId="0" borderId="2" xfId="19" applyFont="1" applyBorder="1" applyAlignment="1">
      <alignment vertical="center"/>
    </xf>
    <xf numFmtId="165" fontId="9" fillId="0" borderId="2" xfId="7" applyNumberFormat="1" applyFont="1" applyBorder="1" applyAlignment="1">
      <alignment horizontal="right" vertical="center"/>
    </xf>
    <xf numFmtId="0" fontId="9" fillId="0" borderId="0" xfId="19" applyFont="1"/>
    <xf numFmtId="0" fontId="24" fillId="0" borderId="0" xfId="19" applyFont="1"/>
    <xf numFmtId="0" fontId="13" fillId="0" borderId="0" xfId="19" applyFont="1"/>
    <xf numFmtId="0" fontId="9" fillId="0" borderId="0" xfId="19" applyFont="1" applyAlignment="1"/>
    <xf numFmtId="0" fontId="9" fillId="0" borderId="0" xfId="19" applyFont="1" applyBorder="1" applyAlignment="1"/>
    <xf numFmtId="0" fontId="9" fillId="0" borderId="7" xfId="19" applyFont="1" applyBorder="1" applyAlignment="1"/>
    <xf numFmtId="0" fontId="9" fillId="0" borderId="0" xfId="19" applyFont="1" applyBorder="1" applyAlignment="1">
      <alignment horizontal="center" vertical="top" wrapText="1"/>
    </xf>
    <xf numFmtId="0" fontId="9" fillId="0" borderId="0" xfId="19" applyFont="1" applyBorder="1"/>
    <xf numFmtId="0" fontId="22" fillId="0" borderId="0" xfId="19" applyFont="1" applyBorder="1" applyAlignment="1">
      <alignment horizontal="left"/>
    </xf>
    <xf numFmtId="0" fontId="86" fillId="2" borderId="2" xfId="19" quotePrefix="1" applyFont="1" applyFill="1" applyBorder="1" applyAlignment="1">
      <alignment horizontal="center" vertical="center" wrapText="1"/>
    </xf>
    <xf numFmtId="0" fontId="87" fillId="2" borderId="2" xfId="19" quotePrefix="1" applyFont="1" applyFill="1" applyBorder="1" applyAlignment="1">
      <alignment horizontal="center" vertical="center" wrapText="1"/>
    </xf>
    <xf numFmtId="0" fontId="9" fillId="0" borderId="0" xfId="19" applyFont="1" applyBorder="1" applyAlignment="1">
      <alignment horizontal="left" vertical="center"/>
    </xf>
    <xf numFmtId="0" fontId="88" fillId="0" borderId="2" xfId="19" applyFont="1" applyBorder="1" applyAlignment="1">
      <alignment horizontal="center" vertical="center"/>
    </xf>
    <xf numFmtId="0" fontId="83" fillId="0" borderId="2" xfId="19" applyFont="1" applyBorder="1" applyAlignment="1">
      <alignment horizontal="left" vertical="center"/>
    </xf>
    <xf numFmtId="0" fontId="83" fillId="2" borderId="3" xfId="19" quotePrefix="1" applyFont="1" applyFill="1" applyBorder="1" applyAlignment="1">
      <alignment horizontal="center" vertical="center" wrapText="1"/>
    </xf>
    <xf numFmtId="0" fontId="82" fillId="2" borderId="3" xfId="19" quotePrefix="1" applyFont="1" applyFill="1" applyBorder="1" applyAlignment="1">
      <alignment horizontal="center" vertical="center" wrapText="1"/>
    </xf>
    <xf numFmtId="0" fontId="86" fillId="0" borderId="2" xfId="19" applyFont="1" applyBorder="1" applyAlignment="1">
      <alignment horizontal="left" vertical="center"/>
    </xf>
    <xf numFmtId="0" fontId="9" fillId="0" borderId="0" xfId="19" applyFont="1" applyAlignment="1">
      <alignment horizontal="left" vertical="center"/>
    </xf>
    <xf numFmtId="0" fontId="83" fillId="2" borderId="3" xfId="19" quotePrefix="1" applyFont="1" applyFill="1" applyBorder="1" applyAlignment="1">
      <alignment horizontal="center" vertical="center"/>
    </xf>
    <xf numFmtId="0" fontId="83" fillId="0" borderId="3" xfId="19" quotePrefix="1" applyFont="1" applyFill="1" applyBorder="1" applyAlignment="1">
      <alignment horizontal="center" vertical="center"/>
    </xf>
    <xf numFmtId="0" fontId="14" fillId="0" borderId="0" xfId="19" applyFont="1"/>
    <xf numFmtId="0" fontId="20" fillId="0" borderId="0" xfId="19" applyFont="1" applyBorder="1" applyAlignment="1"/>
    <xf numFmtId="0" fontId="88" fillId="0" borderId="2" xfId="19" applyFont="1" applyBorder="1" applyAlignment="1">
      <alignment horizontal="center"/>
    </xf>
    <xf numFmtId="0" fontId="83" fillId="0" borderId="2" xfId="19" applyFont="1" applyBorder="1" applyAlignment="1">
      <alignment vertical="center"/>
    </xf>
    <xf numFmtId="0" fontId="86" fillId="0" borderId="2" xfId="19" applyFont="1" applyBorder="1" applyAlignment="1"/>
    <xf numFmtId="0" fontId="81" fillId="0" borderId="2" xfId="7" applyFont="1" applyBorder="1" applyAlignment="1">
      <alignment vertical="center"/>
    </xf>
    <xf numFmtId="0" fontId="83" fillId="2" borderId="2" xfId="19" quotePrefix="1" applyFont="1" applyFill="1" applyBorder="1" applyAlignment="1">
      <alignment horizontal="center" vertical="center"/>
    </xf>
    <xf numFmtId="0" fontId="82" fillId="2" borderId="2" xfId="19" quotePrefix="1" applyFont="1" applyFill="1" applyBorder="1" applyAlignment="1">
      <alignment horizontal="center" vertical="center" wrapText="1"/>
    </xf>
    <xf numFmtId="0" fontId="86" fillId="0" borderId="2" xfId="19" applyFont="1" applyBorder="1" applyAlignment="1">
      <alignment horizontal="center" vertical="center"/>
    </xf>
    <xf numFmtId="0" fontId="86" fillId="0" borderId="0" xfId="19" applyFont="1" applyBorder="1" applyAlignment="1">
      <alignment vertical="center"/>
    </xf>
    <xf numFmtId="0" fontId="82" fillId="2" borderId="0" xfId="19" quotePrefix="1" applyFont="1" applyFill="1" applyBorder="1" applyAlignment="1">
      <alignment horizontal="center" vertical="center" wrapText="1"/>
    </xf>
    <xf numFmtId="0" fontId="86" fillId="0" borderId="17" xfId="19" applyFont="1" applyBorder="1" applyAlignment="1">
      <alignment vertical="center"/>
    </xf>
    <xf numFmtId="0" fontId="83" fillId="0" borderId="2" xfId="19" applyFont="1" applyBorder="1" applyAlignment="1">
      <alignment horizontal="center" vertical="center"/>
    </xf>
    <xf numFmtId="0" fontId="9" fillId="0" borderId="0" xfId="19" applyFont="1" applyAlignment="1">
      <alignment vertical="top" wrapText="1"/>
    </xf>
    <xf numFmtId="0" fontId="88" fillId="0" borderId="2" xfId="19" applyFont="1" applyBorder="1" applyAlignment="1">
      <alignment horizontal="center" vertical="top" wrapText="1"/>
    </xf>
    <xf numFmtId="0" fontId="88" fillId="0" borderId="2" xfId="19" applyFont="1" applyBorder="1" applyAlignment="1"/>
    <xf numFmtId="0" fontId="9" fillId="0" borderId="0" xfId="19" applyFont="1" applyBorder="1" applyAlignment="1">
      <alignment horizontal="center" vertical="center"/>
    </xf>
    <xf numFmtId="0" fontId="75" fillId="2" borderId="0" xfId="19" quotePrefix="1" applyFont="1" applyFill="1" applyBorder="1" applyAlignment="1">
      <alignment horizontal="center" vertical="center" wrapText="1"/>
    </xf>
    <xf numFmtId="0" fontId="9" fillId="0" borderId="0" xfId="19" applyFont="1" applyBorder="1" applyAlignment="1">
      <alignment vertical="top" wrapText="1"/>
    </xf>
    <xf numFmtId="0" fontId="20" fillId="0" borderId="2" xfId="7" quotePrefix="1" applyFont="1" applyBorder="1" applyAlignment="1">
      <alignment horizontal="right" vertical="center" wrapText="1"/>
    </xf>
    <xf numFmtId="0" fontId="20" fillId="2" borderId="2" xfId="7" applyFont="1" applyFill="1" applyBorder="1" applyAlignment="1">
      <alignment horizontal="right" vertical="center"/>
    </xf>
    <xf numFmtId="0" fontId="20" fillId="0" borderId="0" xfId="7" applyFont="1" applyAlignment="1">
      <alignment horizontal="right" vertical="center"/>
    </xf>
    <xf numFmtId="0" fontId="9" fillId="0" borderId="0" xfId="20" applyFont="1"/>
    <xf numFmtId="0" fontId="14" fillId="2" borderId="0" xfId="7" applyFill="1"/>
    <xf numFmtId="0" fontId="17" fillId="2" borderId="0" xfId="7" applyFont="1" applyFill="1" applyAlignment="1">
      <alignment horizontal="right"/>
    </xf>
    <xf numFmtId="0" fontId="39" fillId="0" borderId="0" xfId="7" applyFont="1" applyAlignment="1"/>
    <xf numFmtId="0" fontId="40" fillId="2" borderId="0" xfId="7" applyFont="1" applyFill="1"/>
    <xf numFmtId="0" fontId="42" fillId="0" borderId="0" xfId="7" applyFont="1" applyBorder="1" applyAlignment="1"/>
    <xf numFmtId="0" fontId="51" fillId="2" borderId="2" xfId="7" applyFont="1" applyFill="1" applyBorder="1" applyAlignment="1">
      <alignment horizontal="center" vertical="center" wrapText="1"/>
    </xf>
    <xf numFmtId="0" fontId="41" fillId="0" borderId="2" xfId="7" applyFont="1" applyBorder="1" applyAlignment="1">
      <alignment horizontal="center" vertical="top" wrapText="1"/>
    </xf>
    <xf numFmtId="0" fontId="14" fillId="2" borderId="2" xfId="7" applyFont="1" applyFill="1" applyBorder="1" applyAlignment="1">
      <alignment horizontal="right" vertical="center"/>
    </xf>
    <xf numFmtId="0" fontId="14" fillId="0" borderId="2" xfId="7" applyFont="1" applyFill="1" applyBorder="1" applyAlignment="1">
      <alignment horizontal="right" vertical="center"/>
    </xf>
    <xf numFmtId="0" fontId="14" fillId="0" borderId="2" xfId="20" applyFont="1" applyBorder="1" applyAlignment="1">
      <alignment horizontal="right" vertical="center" wrapText="1"/>
    </xf>
    <xf numFmtId="0" fontId="9" fillId="0" borderId="2" xfId="20" applyFont="1" applyBorder="1" applyAlignment="1">
      <alignment horizontal="right" vertical="center"/>
    </xf>
    <xf numFmtId="0" fontId="9" fillId="0" borderId="2" xfId="20" applyFont="1" applyBorder="1" applyAlignment="1">
      <alignment horizontal="right" vertical="center" wrapText="1"/>
    </xf>
    <xf numFmtId="0" fontId="9" fillId="2" borderId="2" xfId="7" applyFont="1" applyFill="1" applyBorder="1" applyAlignment="1">
      <alignment horizontal="right" vertical="center"/>
    </xf>
    <xf numFmtId="0" fontId="9" fillId="0" borderId="0" xfId="20" applyFont="1" applyAlignment="1">
      <alignment horizontal="center" vertical="top" wrapText="1"/>
    </xf>
    <xf numFmtId="0" fontId="38" fillId="2" borderId="0" xfId="7" applyFont="1" applyFill="1" applyAlignment="1">
      <alignment horizontal="center"/>
    </xf>
    <xf numFmtId="0" fontId="9" fillId="0" borderId="2" xfId="7" applyFont="1" applyFill="1" applyBorder="1" applyAlignment="1">
      <alignment horizontal="center" vertical="center" wrapText="1"/>
    </xf>
    <xf numFmtId="0" fontId="20" fillId="0" borderId="2" xfId="7" quotePrefix="1" applyFont="1" applyBorder="1" applyAlignment="1">
      <alignment horizontal="center" vertical="center" wrapText="1"/>
    </xf>
    <xf numFmtId="0" fontId="20" fillId="2" borderId="2" xfId="7" quotePrefix="1" applyFont="1" applyFill="1" applyBorder="1" applyAlignment="1">
      <alignment horizontal="center" vertical="center" wrapText="1"/>
    </xf>
    <xf numFmtId="0" fontId="20" fillId="0" borderId="2" xfId="7" applyFont="1" applyBorder="1" applyAlignment="1">
      <alignment horizontal="center" vertical="center"/>
    </xf>
    <xf numFmtId="0" fontId="20" fillId="2" borderId="2" xfId="7" applyFont="1" applyFill="1" applyBorder="1" applyAlignment="1">
      <alignment horizontal="center" vertical="center"/>
    </xf>
    <xf numFmtId="0" fontId="9" fillId="2" borderId="2" xfId="7" applyFont="1" applyFill="1" applyBorder="1" applyAlignment="1">
      <alignment horizontal="center"/>
    </xf>
    <xf numFmtId="0" fontId="14" fillId="0" borderId="2" xfId="7" applyBorder="1" applyAlignment="1">
      <alignment horizontal="center" vertical="center"/>
    </xf>
    <xf numFmtId="0" fontId="42" fillId="0" borderId="3" xfId="7" applyFont="1" applyBorder="1" applyAlignment="1">
      <alignment horizontal="center" vertical="top" wrapText="1"/>
    </xf>
    <xf numFmtId="0" fontId="9" fillId="0" borderId="0" xfId="20" applyFont="1" applyAlignment="1">
      <alignment vertical="top" wrapText="1"/>
    </xf>
    <xf numFmtId="0" fontId="9" fillId="0" borderId="0" xfId="20" applyFont="1" applyAlignment="1">
      <alignment horizontal="center"/>
    </xf>
    <xf numFmtId="0" fontId="9" fillId="0" borderId="0" xfId="7" applyFont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/>
    </xf>
    <xf numFmtId="0" fontId="9" fillId="0" borderId="2" xfId="7" applyFont="1" applyFill="1" applyBorder="1" applyAlignment="1">
      <alignment horizontal="left" vertical="center"/>
    </xf>
    <xf numFmtId="0" fontId="14" fillId="0" borderId="0" xfId="7" applyFill="1"/>
    <xf numFmtId="0" fontId="13" fillId="0" borderId="0" xfId="20" applyFont="1"/>
    <xf numFmtId="0" fontId="9" fillId="0" borderId="0" xfId="20" applyFont="1" applyBorder="1" applyAlignment="1"/>
    <xf numFmtId="0" fontId="9" fillId="0" borderId="0" xfId="20" applyFont="1" applyBorder="1"/>
    <xf numFmtId="0" fontId="9" fillId="2" borderId="2" xfId="20" applyFont="1" applyFill="1" applyBorder="1" applyAlignment="1">
      <alignment horizontal="center" vertical="center" wrapText="1"/>
    </xf>
    <xf numFmtId="0" fontId="9" fillId="0" borderId="2" xfId="20" applyFont="1" applyBorder="1" applyAlignment="1">
      <alignment horizontal="center" vertical="center" wrapText="1"/>
    </xf>
    <xf numFmtId="0" fontId="42" fillId="0" borderId="2" xfId="7" applyFont="1" applyBorder="1" applyAlignment="1">
      <alignment horizontal="center" vertical="center" wrapText="1"/>
    </xf>
    <xf numFmtId="0" fontId="9" fillId="0" borderId="18" xfId="7" applyFont="1" applyBorder="1" applyAlignment="1">
      <alignment wrapText="1"/>
    </xf>
    <xf numFmtId="0" fontId="14" fillId="0" borderId="0" xfId="20" applyFont="1"/>
    <xf numFmtId="0" fontId="55" fillId="0" borderId="2" xfId="7" applyFont="1" applyBorder="1" applyAlignment="1">
      <alignment vertical="center" wrapText="1"/>
    </xf>
    <xf numFmtId="0" fontId="55" fillId="0" borderId="2" xfId="7" applyFont="1" applyBorder="1" applyAlignment="1">
      <alignment horizontal="center" vertical="center" wrapText="1"/>
    </xf>
    <xf numFmtId="0" fontId="55" fillId="0" borderId="3" xfId="7" applyFont="1" applyBorder="1" applyAlignment="1">
      <alignment horizontal="center" vertical="center" wrapText="1"/>
    </xf>
    <xf numFmtId="0" fontId="52" fillId="0" borderId="2" xfId="7" applyFont="1" applyBorder="1" applyAlignment="1">
      <alignment horizontal="center" vertical="center"/>
    </xf>
    <xf numFmtId="0" fontId="14" fillId="0" borderId="0" xfId="7" applyBorder="1" applyAlignment="1">
      <alignment horizontal="center"/>
    </xf>
    <xf numFmtId="0" fontId="58" fillId="0" borderId="0" xfId="7" applyFont="1" applyBorder="1" applyAlignment="1">
      <alignment horizontal="center" vertical="center"/>
    </xf>
    <xf numFmtId="0" fontId="59" fillId="0" borderId="2" xfId="7" applyFont="1" applyBorder="1" applyAlignment="1">
      <alignment vertical="top" wrapText="1"/>
    </xf>
    <xf numFmtId="0" fontId="59" fillId="0" borderId="2" xfId="7" applyFont="1" applyBorder="1" applyAlignment="1">
      <alignment horizontal="center" vertical="top" wrapText="1"/>
    </xf>
    <xf numFmtId="0" fontId="51" fillId="0" borderId="0" xfId="7" applyFont="1"/>
    <xf numFmtId="0" fontId="60" fillId="0" borderId="2" xfId="7" applyFont="1" applyBorder="1" applyAlignment="1">
      <alignment vertical="center" wrapText="1"/>
    </xf>
    <xf numFmtId="0" fontId="76" fillId="0" borderId="2" xfId="7" applyFont="1" applyBorder="1" applyAlignment="1">
      <alignment horizontal="center" vertical="center" wrapText="1"/>
    </xf>
    <xf numFmtId="0" fontId="60" fillId="0" borderId="2" xfId="7" applyFont="1" applyBorder="1" applyAlignment="1">
      <alignment horizontal="left" vertical="center" wrapText="1" indent="2"/>
    </xf>
    <xf numFmtId="0" fontId="60" fillId="0" borderId="0" xfId="7" applyFont="1" applyBorder="1" applyAlignment="1">
      <alignment horizontal="left" vertical="center" wrapText="1" indent="2"/>
    </xf>
    <xf numFmtId="0" fontId="60" fillId="0" borderId="0" xfId="7" applyFont="1" applyBorder="1" applyAlignment="1">
      <alignment vertical="center" wrapText="1"/>
    </xf>
    <xf numFmtId="0" fontId="51" fillId="0" borderId="2" xfId="7" applyFont="1" applyBorder="1" applyAlignment="1">
      <alignment horizontal="center" vertical="center" wrapText="1"/>
    </xf>
    <xf numFmtId="0" fontId="51" fillId="0" borderId="2" xfId="7" applyFont="1" applyBorder="1" applyAlignment="1">
      <alignment vertical="center" wrapText="1"/>
    </xf>
    <xf numFmtId="0" fontId="51" fillId="0" borderId="5" xfId="7" applyFont="1" applyBorder="1" applyAlignment="1">
      <alignment horizontal="center" vertical="center" wrapText="1"/>
    </xf>
    <xf numFmtId="0" fontId="103" fillId="0" borderId="2" xfId="7" applyFont="1" applyBorder="1" applyAlignment="1">
      <alignment horizontal="center" vertical="center" wrapText="1"/>
    </xf>
    <xf numFmtId="0" fontId="104" fillId="0" borderId="2" xfId="7" applyFont="1" applyBorder="1" applyAlignment="1">
      <alignment horizontal="center" vertical="center" wrapText="1"/>
    </xf>
    <xf numFmtId="0" fontId="1" fillId="0" borderId="2" xfId="7" applyFont="1" applyBorder="1" applyAlignment="1">
      <alignment horizontal="center" vertical="center"/>
    </xf>
    <xf numFmtId="0" fontId="104" fillId="0" borderId="2" xfId="7" applyFont="1" applyFill="1" applyBorder="1" applyAlignment="1">
      <alignment horizontal="center" vertical="center" wrapText="1"/>
    </xf>
    <xf numFmtId="0" fontId="60" fillId="0" borderId="2" xfId="7" applyFont="1" applyBorder="1" applyAlignment="1">
      <alignment horizontal="center" vertical="center" wrapText="1"/>
    </xf>
    <xf numFmtId="0" fontId="9" fillId="0" borderId="0" xfId="20" applyFont="1" applyAlignment="1">
      <alignment vertical="center"/>
    </xf>
    <xf numFmtId="0" fontId="9" fillId="0" borderId="0" xfId="20" applyFont="1" applyAlignment="1"/>
    <xf numFmtId="1" fontId="9" fillId="0" borderId="2" xfId="7" applyNumberFormat="1" applyFont="1" applyBorder="1" applyAlignment="1">
      <alignment horizontal="right" vertical="center" wrapText="1"/>
    </xf>
    <xf numFmtId="0" fontId="82" fillId="0" borderId="2" xfId="19" applyFont="1" applyBorder="1" applyAlignment="1">
      <alignment horizontal="center" vertical="center"/>
    </xf>
    <xf numFmtId="2" fontId="14" fillId="2" borderId="0" xfId="0" applyNumberFormat="1" applyFont="1" applyFill="1" applyBorder="1"/>
    <xf numFmtId="0" fontId="9" fillId="0" borderId="1" xfId="0" applyFont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right" vertical="center"/>
    </xf>
    <xf numFmtId="2" fontId="69" fillId="2" borderId="5" xfId="0" applyNumberFormat="1" applyFont="1" applyFill="1" applyBorder="1"/>
    <xf numFmtId="2" fontId="9" fillId="2" borderId="5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center" vertical="top" wrapText="1"/>
    </xf>
    <xf numFmtId="0" fontId="105" fillId="5" borderId="2" xfId="0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 vertical="center"/>
    </xf>
    <xf numFmtId="2" fontId="9" fillId="2" borderId="6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horizontal="right"/>
    </xf>
    <xf numFmtId="2" fontId="14" fillId="2" borderId="9" xfId="0" applyNumberFormat="1" applyFont="1" applyFill="1" applyBorder="1" applyAlignment="1">
      <alignment horizontal="right" vertical="center"/>
    </xf>
    <xf numFmtId="2" fontId="9" fillId="2" borderId="3" xfId="0" applyNumberFormat="1" applyFont="1" applyFill="1" applyBorder="1"/>
    <xf numFmtId="2" fontId="14" fillId="2" borderId="6" xfId="0" applyNumberFormat="1" applyFont="1" applyFill="1" applyBorder="1" applyAlignment="1">
      <alignment horizontal="right" vertical="center"/>
    </xf>
    <xf numFmtId="2" fontId="9" fillId="2" borderId="3" xfId="0" applyNumberFormat="1" applyFont="1" applyFill="1" applyBorder="1" applyAlignment="1">
      <alignment horizontal="right" vertical="center"/>
    </xf>
    <xf numFmtId="0" fontId="61" fillId="0" borderId="0" xfId="3" applyFont="1"/>
    <xf numFmtId="2" fontId="20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/>
    </xf>
    <xf numFmtId="0" fontId="22" fillId="0" borderId="4" xfId="7" applyFont="1" applyBorder="1"/>
    <xf numFmtId="0" fontId="22" fillId="0" borderId="2" xfId="7" applyFont="1" applyBorder="1"/>
    <xf numFmtId="0" fontId="20" fillId="0" borderId="2" xfId="7" applyFont="1" applyBorder="1"/>
    <xf numFmtId="0" fontId="20" fillId="0" borderId="5" xfId="7" applyFont="1" applyBorder="1"/>
    <xf numFmtId="0" fontId="14" fillId="2" borderId="2" xfId="7" applyFont="1" applyFill="1" applyBorder="1"/>
    <xf numFmtId="0" fontId="14" fillId="2" borderId="2" xfId="7" applyFont="1" applyFill="1" applyBorder="1" applyAlignment="1">
      <alignment horizontal="right"/>
    </xf>
    <xf numFmtId="1" fontId="14" fillId="2" borderId="2" xfId="7" applyNumberFormat="1" applyFont="1" applyFill="1" applyBorder="1"/>
    <xf numFmtId="1" fontId="9" fillId="2" borderId="2" xfId="7" applyNumberFormat="1" applyFont="1" applyFill="1" applyBorder="1"/>
    <xf numFmtId="0" fontId="14" fillId="2" borderId="2" xfId="17" applyNumberFormat="1" applyFont="1" applyFill="1" applyBorder="1" applyAlignment="1">
      <alignment horizontal="right" vertical="center"/>
    </xf>
    <xf numFmtId="2" fontId="9" fillId="2" borderId="3" xfId="0" applyNumberFormat="1" applyFont="1" applyFill="1" applyBorder="1" applyAlignment="1">
      <alignment vertical="center"/>
    </xf>
    <xf numFmtId="2" fontId="9" fillId="0" borderId="2" xfId="0" applyNumberFormat="1" applyFont="1" applyBorder="1" applyAlignment="1">
      <alignment vertical="center"/>
    </xf>
    <xf numFmtId="2" fontId="9" fillId="0" borderId="2" xfId="0" applyNumberFormat="1" applyFont="1" applyBorder="1"/>
    <xf numFmtId="0" fontId="19" fillId="0" borderId="2" xfId="2" applyFont="1" applyBorder="1" applyAlignment="1">
      <alignment horizontal="right" vertical="center"/>
    </xf>
    <xf numFmtId="0" fontId="19" fillId="0" borderId="5" xfId="2" applyFont="1" applyBorder="1" applyAlignment="1">
      <alignment horizontal="right" vertical="center"/>
    </xf>
    <xf numFmtId="0" fontId="19" fillId="0" borderId="4" xfId="2" applyFont="1" applyBorder="1" applyAlignment="1">
      <alignment horizontal="right" vertical="center"/>
    </xf>
    <xf numFmtId="0" fontId="13" fillId="0" borderId="2" xfId="2" applyFont="1" applyBorder="1" applyAlignment="1">
      <alignment horizontal="right" vertical="center"/>
    </xf>
    <xf numFmtId="0" fontId="13" fillId="0" borderId="5" xfId="2" applyFont="1" applyBorder="1" applyAlignment="1">
      <alignment horizontal="right" vertical="center"/>
    </xf>
    <xf numFmtId="0" fontId="13" fillId="0" borderId="4" xfId="2" applyFont="1" applyBorder="1" applyAlignment="1">
      <alignment horizontal="right" vertical="center"/>
    </xf>
    <xf numFmtId="0" fontId="106" fillId="0" borderId="2" xfId="2" applyFont="1" applyBorder="1" applyAlignment="1">
      <alignment vertical="center"/>
    </xf>
    <xf numFmtId="0" fontId="107" fillId="0" borderId="2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22" fillId="0" borderId="2" xfId="1" applyNumberFormat="1" applyFont="1" applyBorder="1" applyAlignment="1">
      <alignment horizontal="right" vertical="center"/>
    </xf>
    <xf numFmtId="0" fontId="20" fillId="2" borderId="2" xfId="0" applyFont="1" applyFill="1" applyBorder="1"/>
    <xf numFmtId="0" fontId="19" fillId="2" borderId="2" xfId="0" applyFont="1" applyFill="1" applyBorder="1" applyAlignment="1">
      <alignment horizontal="right" vertical="center"/>
    </xf>
    <xf numFmtId="0" fontId="19" fillId="2" borderId="5" xfId="0" applyFont="1" applyFill="1" applyBorder="1"/>
    <xf numFmtId="1" fontId="13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5" xfId="0" applyFont="1" applyBorder="1"/>
    <xf numFmtId="1" fontId="19" fillId="0" borderId="2" xfId="0" quotePrefix="1" applyNumberFormat="1" applyFont="1" applyBorder="1" applyAlignment="1">
      <alignment horizontal="right" vertical="center" wrapText="1"/>
    </xf>
    <xf numFmtId="0" fontId="19" fillId="0" borderId="2" xfId="0" quotePrefix="1" applyFont="1" applyBorder="1" applyAlignment="1">
      <alignment horizontal="right" vertical="center" wrapText="1"/>
    </xf>
    <xf numFmtId="0" fontId="108" fillId="0" borderId="5" xfId="0" quotePrefix="1" applyFont="1" applyBorder="1" applyAlignment="1">
      <alignment horizontal="center" vertical="top" wrapText="1"/>
    </xf>
    <xf numFmtId="0" fontId="19" fillId="0" borderId="2" xfId="2" applyFont="1" applyBorder="1"/>
    <xf numFmtId="0" fontId="19" fillId="0" borderId="2" xfId="2" applyFont="1" applyFill="1" applyBorder="1"/>
    <xf numFmtId="0" fontId="13" fillId="0" borderId="2" xfId="2" applyFont="1" applyBorder="1"/>
    <xf numFmtId="0" fontId="20" fillId="0" borderId="2" xfId="20" applyFont="1" applyBorder="1" applyAlignment="1"/>
    <xf numFmtId="1" fontId="20" fillId="0" borderId="2" xfId="7" applyNumberFormat="1" applyFont="1" applyFill="1" applyBorder="1"/>
    <xf numFmtId="0" fontId="20" fillId="0" borderId="2" xfId="20" applyFont="1" applyBorder="1"/>
    <xf numFmtId="0" fontId="20" fillId="0" borderId="2" xfId="20" applyFont="1" applyBorder="1" applyAlignment="1">
      <alignment vertical="top" wrapText="1"/>
    </xf>
    <xf numFmtId="0" fontId="22" fillId="0" borderId="2" xfId="20" applyFont="1" applyBorder="1"/>
    <xf numFmtId="0" fontId="19" fillId="0" borderId="2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 wrapText="1"/>
    </xf>
    <xf numFmtId="0" fontId="19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vertical="top" wrapText="1"/>
    </xf>
    <xf numFmtId="0" fontId="20" fillId="2" borderId="5" xfId="0" applyFont="1" applyFill="1" applyBorder="1" applyAlignment="1"/>
    <xf numFmtId="2" fontId="22" fillId="2" borderId="2" xfId="0" applyNumberFormat="1" applyFont="1" applyFill="1" applyBorder="1"/>
    <xf numFmtId="2" fontId="20" fillId="2" borderId="2" xfId="0" applyNumberFormat="1" applyFont="1" applyFill="1" applyBorder="1"/>
    <xf numFmtId="0" fontId="22" fillId="2" borderId="2" xfId="0" applyFont="1" applyFill="1" applyBorder="1"/>
    <xf numFmtId="0" fontId="22" fillId="2" borderId="5" xfId="0" applyFont="1" applyFill="1" applyBorder="1" applyAlignment="1"/>
    <xf numFmtId="0" fontId="106" fillId="0" borderId="2" xfId="11" applyFont="1" applyBorder="1"/>
    <xf numFmtId="2" fontId="106" fillId="0" borderId="2" xfId="11" applyNumberFormat="1" applyFont="1" applyBorder="1"/>
    <xf numFmtId="0" fontId="107" fillId="0" borderId="2" xfId="11" applyFont="1" applyBorder="1"/>
    <xf numFmtId="2" fontId="107" fillId="0" borderId="2" xfId="11" applyNumberFormat="1" applyFont="1" applyBorder="1"/>
    <xf numFmtId="0" fontId="110" fillId="0" borderId="2" xfId="1" applyFont="1" applyBorder="1" applyAlignment="1">
      <alignment wrapText="1"/>
    </xf>
    <xf numFmtId="1" fontId="110" fillId="0" borderId="2" xfId="1" applyNumberFormat="1" applyFont="1" applyBorder="1" applyAlignment="1">
      <alignment wrapText="1"/>
    </xf>
    <xf numFmtId="1" fontId="28" fillId="0" borderId="2" xfId="1" applyNumberFormat="1" applyFont="1" applyBorder="1" applyAlignment="1">
      <alignment wrapText="1"/>
    </xf>
    <xf numFmtId="0" fontId="13" fillId="0" borderId="2" xfId="1" applyFont="1" applyBorder="1"/>
    <xf numFmtId="0" fontId="110" fillId="0" borderId="2" xfId="1" applyFont="1" applyBorder="1"/>
    <xf numFmtId="0" fontId="28" fillId="0" borderId="2" xfId="1" applyFont="1" applyBorder="1"/>
    <xf numFmtId="1" fontId="28" fillId="0" borderId="2" xfId="1" applyNumberFormat="1" applyFont="1" applyBorder="1"/>
    <xf numFmtId="1" fontId="19" fillId="2" borderId="2" xfId="0" applyNumberFormat="1" applyFont="1" applyFill="1" applyBorder="1" applyAlignment="1">
      <alignment horizontal="right" vertical="center"/>
    </xf>
    <xf numFmtId="2" fontId="19" fillId="2" borderId="2" xfId="0" applyNumberFormat="1" applyFont="1" applyFill="1" applyBorder="1" applyAlignment="1">
      <alignment horizontal="right" vertical="center"/>
    </xf>
    <xf numFmtId="2" fontId="13" fillId="2" borderId="2" xfId="0" applyNumberFormat="1" applyFont="1" applyFill="1" applyBorder="1" applyAlignment="1">
      <alignment horizontal="right" vertical="center"/>
    </xf>
    <xf numFmtId="1" fontId="13" fillId="2" borderId="2" xfId="0" applyNumberFormat="1" applyFont="1" applyFill="1" applyBorder="1" applyAlignment="1">
      <alignment horizontal="right" vertical="center"/>
    </xf>
    <xf numFmtId="0" fontId="26" fillId="2" borderId="2" xfId="12" applyFont="1" applyFill="1" applyBorder="1" applyAlignment="1">
      <alignment horizontal="right" vertical="center" wrapText="1"/>
    </xf>
    <xf numFmtId="0" fontId="26" fillId="2" borderId="3" xfId="12" applyFont="1" applyFill="1" applyBorder="1" applyAlignment="1">
      <alignment horizontal="right" vertical="center" wrapText="1"/>
    </xf>
    <xf numFmtId="0" fontId="65" fillId="2" borderId="2" xfId="12" applyFont="1" applyFill="1" applyBorder="1" applyAlignment="1">
      <alignment horizontal="right" vertical="center"/>
    </xf>
    <xf numFmtId="0" fontId="22" fillId="0" borderId="2" xfId="12" applyFont="1" applyBorder="1" applyAlignment="1">
      <alignment horizontal="right" vertical="center"/>
    </xf>
    <xf numFmtId="0" fontId="22" fillId="2" borderId="2" xfId="12" applyFont="1" applyFill="1" applyBorder="1" applyAlignment="1">
      <alignment horizontal="right" vertical="center"/>
    </xf>
    <xf numFmtId="0" fontId="22" fillId="2" borderId="2" xfId="12" applyFont="1" applyFill="1" applyBorder="1" applyAlignment="1">
      <alignment horizontal="right" vertical="center" wrapText="1"/>
    </xf>
    <xf numFmtId="0" fontId="22" fillId="0" borderId="0" xfId="7" applyFont="1" applyBorder="1" applyAlignment="1">
      <alignment vertical="center" wrapText="1"/>
    </xf>
    <xf numFmtId="2" fontId="20" fillId="0" borderId="2" xfId="0" applyNumberFormat="1" applyFont="1" applyBorder="1" applyAlignment="1">
      <alignment horizontal="center" vertical="center"/>
    </xf>
    <xf numFmtId="2" fontId="9" fillId="0" borderId="0" xfId="20" applyNumberFormat="1" applyFont="1" applyAlignment="1">
      <alignment horizontal="center" vertical="top" wrapText="1"/>
    </xf>
    <xf numFmtId="2" fontId="14" fillId="0" borderId="0" xfId="7" applyNumberFormat="1" applyFont="1" applyBorder="1"/>
    <xf numFmtId="1" fontId="20" fillId="2" borderId="0" xfId="0" applyNumberFormat="1" applyFont="1" applyFill="1" applyBorder="1" applyAlignment="1">
      <alignment horizontal="right" vertical="center"/>
    </xf>
    <xf numFmtId="2" fontId="20" fillId="0" borderId="2" xfId="3" applyNumberFormat="1" applyFont="1" applyBorder="1" applyAlignment="1">
      <alignment horizontal="center" vertical="center"/>
    </xf>
    <xf numFmtId="2" fontId="22" fillId="0" borderId="2" xfId="3" applyNumberFormat="1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0" fontId="9" fillId="0" borderId="2" xfId="3" quotePrefix="1" applyFont="1" applyBorder="1" applyAlignment="1">
      <alignment horizontal="center" vertical="center"/>
    </xf>
    <xf numFmtId="0" fontId="9" fillId="0" borderId="2" xfId="7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4" fillId="0" borderId="0" xfId="2" applyFont="1"/>
    <xf numFmtId="0" fontId="9" fillId="0" borderId="0" xfId="2" applyFont="1" applyAlignment="1">
      <alignment horizontal="center"/>
    </xf>
    <xf numFmtId="0" fontId="12" fillId="0" borderId="0" xfId="2" applyFont="1" applyAlignment="1">
      <alignment wrapText="1"/>
    </xf>
    <xf numFmtId="0" fontId="24" fillId="0" borderId="0" xfId="2" applyFont="1" applyBorder="1" applyAlignment="1"/>
    <xf numFmtId="0" fontId="9" fillId="0" borderId="0" xfId="2" applyFont="1" applyBorder="1" applyAlignment="1">
      <alignment vertical="center" wrapText="1"/>
    </xf>
    <xf numFmtId="0" fontId="84" fillId="0" borderId="0" xfId="2" applyFont="1" applyBorder="1" applyAlignment="1">
      <alignment horizontal="right" vertical="center" wrapText="1"/>
    </xf>
    <xf numFmtId="0" fontId="82" fillId="0" borderId="2" xfId="2" applyFont="1" applyBorder="1" applyAlignment="1">
      <alignment horizontal="center" vertical="center" wrapText="1"/>
    </xf>
    <xf numFmtId="0" fontId="83" fillId="0" borderId="2" xfId="0" applyFont="1" applyBorder="1" applyAlignment="1">
      <alignment horizontal="center" vertical="center"/>
    </xf>
    <xf numFmtId="0" fontId="112" fillId="0" borderId="2" xfId="0" applyFont="1" applyBorder="1" applyAlignment="1">
      <alignment horizontal="left" vertical="center"/>
    </xf>
    <xf numFmtId="2" fontId="112" fillId="0" borderId="2" xfId="0" applyNumberFormat="1" applyFont="1" applyBorder="1" applyAlignment="1">
      <alignment horizontal="right" vertical="center"/>
    </xf>
    <xf numFmtId="0" fontId="81" fillId="0" borderId="2" xfId="0" applyFont="1" applyBorder="1" applyAlignment="1">
      <alignment horizontal="left" vertical="center"/>
    </xf>
    <xf numFmtId="2" fontId="81" fillId="0" borderId="2" xfId="0" applyNumberFormat="1" applyFont="1" applyBorder="1" applyAlignment="1">
      <alignment horizontal="right" vertical="center"/>
    </xf>
    <xf numFmtId="2" fontId="113" fillId="0" borderId="2" xfId="0" applyNumberFormat="1" applyFont="1" applyBorder="1" applyAlignment="1">
      <alignment horizontal="right" vertical="center"/>
    </xf>
    <xf numFmtId="0" fontId="113" fillId="0" borderId="0" xfId="0" applyFont="1" applyBorder="1" applyAlignment="1">
      <alignment horizontal="center" vertical="center"/>
    </xf>
    <xf numFmtId="2" fontId="113" fillId="0" borderId="0" xfId="0" applyNumberFormat="1" applyFont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6" applyNumberFormat="1" applyFont="1"/>
    <xf numFmtId="2" fontId="83" fillId="0" borderId="2" xfId="0" applyNumberFormat="1" applyFont="1" applyBorder="1" applyAlignment="1">
      <alignment horizontal="right" vertical="center"/>
    </xf>
    <xf numFmtId="0" fontId="20" fillId="0" borderId="18" xfId="15" applyFont="1" applyBorder="1" applyAlignment="1" applyProtection="1">
      <alignment wrapText="1"/>
    </xf>
    <xf numFmtId="0" fontId="22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22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20" fillId="0" borderId="5" xfId="0" applyNumberFormat="1" applyFont="1" applyBorder="1" applyAlignment="1">
      <alignment horizontal="center" vertical="center"/>
    </xf>
    <xf numFmtId="2" fontId="20" fillId="0" borderId="6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24" fillId="0" borderId="2" xfId="0" quotePrefix="1" applyFont="1" applyBorder="1" applyAlignment="1">
      <alignment horizontal="center" vertical="center" wrapText="1"/>
    </xf>
    <xf numFmtId="0" fontId="24" fillId="0" borderId="5" xfId="0" quotePrefix="1" applyFont="1" applyBorder="1" applyAlignment="1">
      <alignment horizontal="center" vertical="center" wrapText="1"/>
    </xf>
    <xf numFmtId="0" fontId="24" fillId="0" borderId="9" xfId="0" quotePrefix="1" applyFont="1" applyBorder="1" applyAlignment="1">
      <alignment horizontal="center" vertical="center" wrapText="1"/>
    </xf>
    <xf numFmtId="0" fontId="24" fillId="0" borderId="6" xfId="0" quotePrefix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1" fontId="20" fillId="0" borderId="2" xfId="0" applyNumberFormat="1" applyFont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" fontId="20" fillId="0" borderId="5" xfId="0" applyNumberFormat="1" applyFont="1" applyBorder="1" applyAlignment="1">
      <alignment horizontal="center" vertical="center"/>
    </xf>
    <xf numFmtId="1" fontId="20" fillId="0" borderId="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1" fontId="22" fillId="0" borderId="2" xfId="0" applyNumberFormat="1" applyFont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2" fillId="0" borderId="7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2" fillId="0" borderId="2" xfId="4" applyFont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 wrapText="1"/>
    </xf>
    <xf numFmtId="0" fontId="22" fillId="0" borderId="10" xfId="4" applyFont="1" applyBorder="1" applyAlignment="1">
      <alignment horizontal="center" vertical="center" wrapText="1"/>
    </xf>
    <xf numFmtId="0" fontId="22" fillId="0" borderId="3" xfId="4" applyFont="1" applyBorder="1" applyAlignment="1">
      <alignment horizontal="center" vertical="center" wrapText="1"/>
    </xf>
    <xf numFmtId="0" fontId="22" fillId="0" borderId="12" xfId="4" applyFont="1" applyBorder="1" applyAlignment="1">
      <alignment horizontal="center" vertical="center" wrapText="1"/>
    </xf>
    <xf numFmtId="0" fontId="22" fillId="0" borderId="13" xfId="4" applyFont="1" applyBorder="1" applyAlignment="1">
      <alignment horizontal="center" vertical="center" wrapText="1"/>
    </xf>
    <xf numFmtId="0" fontId="22" fillId="0" borderId="14" xfId="4" applyFont="1" applyBorder="1" applyAlignment="1">
      <alignment horizontal="center" vertical="center" wrapText="1"/>
    </xf>
    <xf numFmtId="0" fontId="22" fillId="0" borderId="8" xfId="4" applyFont="1" applyBorder="1" applyAlignment="1">
      <alignment horizontal="center" vertical="center" wrapText="1"/>
    </xf>
    <xf numFmtId="0" fontId="22" fillId="0" borderId="7" xfId="4" applyFont="1" applyBorder="1" applyAlignment="1">
      <alignment horizontal="center" vertical="center" wrapText="1"/>
    </xf>
    <xf numFmtId="0" fontId="22" fillId="0" borderId="15" xfId="4" applyFont="1" applyBorder="1" applyAlignment="1">
      <alignment horizontal="center" vertical="center" wrapText="1"/>
    </xf>
    <xf numFmtId="0" fontId="18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33" fillId="0" borderId="0" xfId="2" applyFont="1" applyAlignment="1">
      <alignment horizontal="center"/>
    </xf>
    <xf numFmtId="0" fontId="37" fillId="0" borderId="0" xfId="2" applyFont="1" applyAlignment="1">
      <alignment horizontal="center"/>
    </xf>
    <xf numFmtId="0" fontId="24" fillId="0" borderId="7" xfId="4" applyFont="1" applyBorder="1" applyAlignment="1">
      <alignment horizontal="center"/>
    </xf>
    <xf numFmtId="0" fontId="13" fillId="0" borderId="5" xfId="4" applyFont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/>
    </xf>
    <xf numFmtId="0" fontId="20" fillId="0" borderId="0" xfId="4" applyFont="1" applyAlignment="1">
      <alignment horizontal="left"/>
    </xf>
    <xf numFmtId="0" fontId="74" fillId="0" borderId="12" xfId="4" applyFont="1" applyBorder="1" applyAlignment="1">
      <alignment horizontal="center" vertical="center" wrapText="1"/>
    </xf>
    <xf numFmtId="0" fontId="74" fillId="0" borderId="13" xfId="4" applyFont="1" applyBorder="1" applyAlignment="1">
      <alignment horizontal="center" vertical="center" wrapText="1"/>
    </xf>
    <xf numFmtId="0" fontId="74" fillId="0" borderId="14" xfId="4" applyFont="1" applyBorder="1" applyAlignment="1">
      <alignment horizontal="center" vertical="center" wrapText="1"/>
    </xf>
    <xf numFmtId="0" fontId="74" fillId="0" borderId="11" xfId="4" applyFont="1" applyBorder="1" applyAlignment="1">
      <alignment horizontal="center" vertical="center" wrapText="1"/>
    </xf>
    <xf numFmtId="0" fontId="74" fillId="0" borderId="0" xfId="4" applyFont="1" applyBorder="1" applyAlignment="1">
      <alignment horizontal="center" vertical="center" wrapText="1"/>
    </xf>
    <xf numFmtId="0" fontId="74" fillId="0" borderId="17" xfId="4" applyFont="1" applyBorder="1" applyAlignment="1">
      <alignment horizontal="center" vertical="center" wrapText="1"/>
    </xf>
    <xf numFmtId="0" fontId="74" fillId="0" borderId="8" xfId="4" applyFont="1" applyBorder="1" applyAlignment="1">
      <alignment horizontal="center" vertical="center" wrapText="1"/>
    </xf>
    <xf numFmtId="0" fontId="74" fillId="0" borderId="7" xfId="4" applyFont="1" applyBorder="1" applyAlignment="1">
      <alignment horizontal="center" vertical="center" wrapText="1"/>
    </xf>
    <xf numFmtId="0" fontId="74" fillId="0" borderId="15" xfId="4" applyFont="1" applyBorder="1" applyAlignment="1">
      <alignment horizontal="center" vertical="center" wrapText="1"/>
    </xf>
    <xf numFmtId="0" fontId="9" fillId="0" borderId="0" xfId="16" applyFont="1" applyAlignment="1">
      <alignment horizontal="center"/>
    </xf>
    <xf numFmtId="0" fontId="9" fillId="0" borderId="0" xfId="7" applyFont="1" applyAlignment="1">
      <alignment horizontal="center"/>
    </xf>
    <xf numFmtId="0" fontId="38" fillId="0" borderId="0" xfId="7" applyFont="1" applyAlignment="1">
      <alignment horizontal="center"/>
    </xf>
    <xf numFmtId="0" fontId="39" fillId="0" borderId="0" xfId="7" applyFont="1" applyAlignment="1">
      <alignment horizontal="center"/>
    </xf>
    <xf numFmtId="0" fontId="38" fillId="0" borderId="0" xfId="7" applyFont="1" applyAlignment="1">
      <alignment horizontal="center" wrapText="1"/>
    </xf>
    <xf numFmtId="0" fontId="24" fillId="0" borderId="7" xfId="7" applyFont="1" applyBorder="1" applyAlignment="1">
      <alignment horizontal="right"/>
    </xf>
    <xf numFmtId="0" fontId="14" fillId="0" borderId="1" xfId="7" quotePrefix="1" applyFont="1" applyBorder="1" applyAlignment="1">
      <alignment horizontal="center" vertical="center" wrapText="1"/>
    </xf>
    <xf numFmtId="0" fontId="14" fillId="0" borderId="10" xfId="7" quotePrefix="1" applyFont="1" applyBorder="1" applyAlignment="1">
      <alignment horizontal="center" vertical="center" wrapText="1"/>
    </xf>
    <xf numFmtId="0" fontId="14" fillId="0" borderId="3" xfId="7" quotePrefix="1" applyFont="1" applyBorder="1" applyAlignment="1">
      <alignment horizontal="center" vertical="center" wrapText="1"/>
    </xf>
    <xf numFmtId="0" fontId="9" fillId="0" borderId="5" xfId="7" applyFont="1" applyBorder="1" applyAlignment="1">
      <alignment horizontal="center"/>
    </xf>
    <xf numFmtId="0" fontId="9" fillId="0" borderId="6" xfId="7" applyFont="1" applyBorder="1" applyAlignment="1">
      <alignment horizontal="center"/>
    </xf>
    <xf numFmtId="0" fontId="9" fillId="0" borderId="0" xfId="7" applyFont="1" applyAlignment="1">
      <alignment horizontal="center" vertical="top"/>
    </xf>
    <xf numFmtId="0" fontId="14" fillId="0" borderId="0" xfId="7" applyAlignment="1">
      <alignment horizontal="center"/>
    </xf>
    <xf numFmtId="0" fontId="14" fillId="0" borderId="1" xfId="7" applyFont="1" applyBorder="1" applyAlignment="1">
      <alignment horizontal="center" vertical="center"/>
    </xf>
    <xf numFmtId="0" fontId="14" fillId="0" borderId="10" xfId="7" applyFont="1" applyBorder="1" applyAlignment="1">
      <alignment horizontal="center" vertical="center"/>
    </xf>
    <xf numFmtId="0" fontId="14" fillId="0" borderId="3" xfId="7" applyFont="1" applyBorder="1" applyAlignment="1">
      <alignment horizontal="center" vertical="center"/>
    </xf>
    <xf numFmtId="0" fontId="9" fillId="0" borderId="0" xfId="16" applyFont="1" applyAlignment="1">
      <alignment horizontal="center" vertical="top" wrapText="1"/>
    </xf>
    <xf numFmtId="0" fontId="9" fillId="0" borderId="0" xfId="7" applyFont="1" applyAlignment="1">
      <alignment horizontal="center" vertical="center"/>
    </xf>
    <xf numFmtId="0" fontId="9" fillId="0" borderId="2" xfId="7" applyFont="1" applyBorder="1" applyAlignment="1">
      <alignment horizontal="center" vertical="center" wrapText="1"/>
    </xf>
    <xf numFmtId="0" fontId="10" fillId="0" borderId="0" xfId="7" applyFont="1" applyAlignment="1">
      <alignment horizontal="center"/>
    </xf>
    <xf numFmtId="0" fontId="13" fillId="0" borderId="0" xfId="7" applyFont="1" applyAlignment="1">
      <alignment horizontal="center"/>
    </xf>
    <xf numFmtId="0" fontId="18" fillId="0" borderId="0" xfId="7" applyFont="1" applyAlignment="1">
      <alignment horizontal="center"/>
    </xf>
    <xf numFmtId="0" fontId="24" fillId="0" borderId="0" xfId="7" applyFont="1" applyBorder="1" applyAlignment="1">
      <alignment horizontal="center"/>
    </xf>
    <xf numFmtId="0" fontId="9" fillId="0" borderId="1" xfId="7" applyFont="1" applyBorder="1" applyAlignment="1">
      <alignment horizontal="center" vertical="center" wrapText="1"/>
    </xf>
    <xf numFmtId="0" fontId="9" fillId="0" borderId="3" xfId="7" applyFont="1" applyBorder="1" applyAlignment="1">
      <alignment horizontal="center" vertical="center" wrapText="1"/>
    </xf>
    <xf numFmtId="0" fontId="9" fillId="0" borderId="2" xfId="7" applyFont="1" applyBorder="1" applyAlignment="1">
      <alignment horizontal="center" vertical="center"/>
    </xf>
    <xf numFmtId="0" fontId="9" fillId="0" borderId="5" xfId="7" applyFont="1" applyBorder="1" applyAlignment="1">
      <alignment horizontal="center" vertical="center"/>
    </xf>
    <xf numFmtId="0" fontId="9" fillId="0" borderId="4" xfId="7" applyFont="1" applyBorder="1" applyAlignment="1">
      <alignment horizontal="center" vertical="center"/>
    </xf>
    <xf numFmtId="0" fontId="9" fillId="0" borderId="9" xfId="7" applyFont="1" applyBorder="1" applyAlignment="1">
      <alignment horizontal="center" vertical="center"/>
    </xf>
    <xf numFmtId="0" fontId="19" fillId="0" borderId="0" xfId="7" applyFont="1" applyAlignment="1">
      <alignment horizontal="center"/>
    </xf>
    <xf numFmtId="0" fontId="12" fillId="0" borderId="0" xfId="7" applyFont="1" applyAlignment="1">
      <alignment horizontal="center"/>
    </xf>
    <xf numFmtId="0" fontId="14" fillId="0" borderId="0" xfId="7" applyFont="1" applyAlignment="1">
      <alignment horizontal="center"/>
    </xf>
    <xf numFmtId="0" fontId="21" fillId="0" borderId="0" xfId="7" applyFont="1" applyAlignment="1">
      <alignment horizontal="right"/>
    </xf>
    <xf numFmtId="0" fontId="12" fillId="0" borderId="0" xfId="7" applyFont="1" applyAlignment="1">
      <alignment horizontal="center" wrapText="1"/>
    </xf>
    <xf numFmtId="0" fontId="24" fillId="0" borderId="7" xfId="7" applyFont="1" applyBorder="1" applyAlignment="1">
      <alignment horizontal="right" vertical="center"/>
    </xf>
    <xf numFmtId="0" fontId="9" fillId="2" borderId="7" xfId="7" applyFont="1" applyFill="1" applyBorder="1" applyAlignment="1">
      <alignment horizontal="right" vertical="center"/>
    </xf>
    <xf numFmtId="0" fontId="9" fillId="2" borderId="2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/>
    </xf>
    <xf numFmtId="0" fontId="9" fillId="0" borderId="0" xfId="18" applyFont="1" applyAlignment="1">
      <alignment horizontal="center"/>
    </xf>
    <xf numFmtId="0" fontId="14" fillId="0" borderId="0" xfId="7" applyFont="1"/>
    <xf numFmtId="0" fontId="9" fillId="0" borderId="0" xfId="7" applyFont="1" applyBorder="1" applyAlignment="1">
      <alignment horizontal="left"/>
    </xf>
    <xf numFmtId="0" fontId="9" fillId="0" borderId="6" xfId="7" applyFont="1" applyBorder="1" applyAlignment="1">
      <alignment horizontal="center" vertical="center"/>
    </xf>
    <xf numFmtId="0" fontId="14" fillId="0" borderId="0" xfId="0" applyFo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0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4" fillId="0" borderId="7" xfId="0" applyFont="1" applyBorder="1" applyAlignment="1">
      <alignment horizontal="right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9" fontId="14" fillId="0" borderId="12" xfId="6" applyFont="1" applyBorder="1" applyAlignment="1">
      <alignment horizontal="center" vertical="center"/>
    </xf>
    <xf numFmtId="9" fontId="14" fillId="0" borderId="13" xfId="6" applyFont="1" applyBorder="1" applyAlignment="1">
      <alignment horizontal="center" vertical="center"/>
    </xf>
    <xf numFmtId="9" fontId="14" fillId="0" borderId="14" xfId="6" applyFont="1" applyBorder="1" applyAlignment="1">
      <alignment horizontal="center" vertical="center"/>
    </xf>
    <xf numFmtId="9" fontId="14" fillId="0" borderId="11" xfId="6" applyFont="1" applyBorder="1" applyAlignment="1">
      <alignment horizontal="center" vertical="center"/>
    </xf>
    <xf numFmtId="9" fontId="14" fillId="0" borderId="0" xfId="6" applyFont="1" applyBorder="1" applyAlignment="1">
      <alignment horizontal="center" vertical="center"/>
    </xf>
    <xf numFmtId="9" fontId="14" fillId="0" borderId="17" xfId="6" applyFont="1" applyBorder="1" applyAlignment="1">
      <alignment horizontal="center" vertical="center"/>
    </xf>
    <xf numFmtId="9" fontId="14" fillId="0" borderId="8" xfId="6" applyFont="1" applyBorder="1" applyAlignment="1">
      <alignment horizontal="center" vertical="center"/>
    </xf>
    <xf numFmtId="9" fontId="14" fillId="0" borderId="7" xfId="6" applyFont="1" applyBorder="1" applyAlignment="1">
      <alignment horizontal="center" vertical="center"/>
    </xf>
    <xf numFmtId="9" fontId="14" fillId="0" borderId="15" xfId="6" applyFont="1" applyBorder="1" applyAlignment="1">
      <alignment horizontal="center" vertical="center"/>
    </xf>
    <xf numFmtId="0" fontId="9" fillId="0" borderId="0" xfId="5" applyFont="1" applyAlignment="1">
      <alignment horizontal="center" vertical="top" wrapText="1"/>
    </xf>
    <xf numFmtId="0" fontId="13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left"/>
    </xf>
    <xf numFmtId="0" fontId="9" fillId="0" borderId="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0" xfId="5" applyFont="1" applyAlignment="1">
      <alignment horizontal="center"/>
    </xf>
    <xf numFmtId="0" fontId="70" fillId="0" borderId="12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8" xfId="0" applyFont="1" applyBorder="1" applyAlignment="1">
      <alignment horizontal="center" vertical="center" wrapText="1"/>
    </xf>
    <xf numFmtId="0" fontId="70" fillId="0" borderId="7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46" fillId="0" borderId="0" xfId="0" applyFont="1" applyAlignment="1">
      <alignment horizontal="center"/>
    </xf>
    <xf numFmtId="0" fontId="58" fillId="0" borderId="0" xfId="0" applyFont="1" applyBorder="1" applyAlignment="1">
      <alignment horizontal="center" vertical="top"/>
    </xf>
    <xf numFmtId="0" fontId="55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55" fillId="0" borderId="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70" fillId="0" borderId="12" xfId="7" applyFont="1" applyBorder="1" applyAlignment="1">
      <alignment horizontal="center" vertical="center" wrapText="1"/>
    </xf>
    <xf numFmtId="0" fontId="70" fillId="0" borderId="13" xfId="7" applyFont="1" applyBorder="1" applyAlignment="1">
      <alignment horizontal="center" vertical="center" wrapText="1"/>
    </xf>
    <xf numFmtId="0" fontId="70" fillId="0" borderId="11" xfId="7" applyFont="1" applyBorder="1" applyAlignment="1">
      <alignment horizontal="center" vertical="center" wrapText="1"/>
    </xf>
    <xf numFmtId="0" fontId="70" fillId="0" borderId="0" xfId="7" applyFont="1" applyBorder="1" applyAlignment="1">
      <alignment horizontal="center" vertical="center" wrapText="1"/>
    </xf>
    <xf numFmtId="0" fontId="70" fillId="0" borderId="8" xfId="7" applyFont="1" applyBorder="1" applyAlignment="1">
      <alignment horizontal="center" vertical="center" wrapText="1"/>
    </xf>
    <xf numFmtId="0" fontId="70" fillId="0" borderId="7" xfId="7" applyFont="1" applyBorder="1" applyAlignment="1">
      <alignment horizontal="center" vertical="center" wrapText="1"/>
    </xf>
    <xf numFmtId="0" fontId="41" fillId="0" borderId="2" xfId="7" applyFont="1" applyBorder="1" applyAlignment="1">
      <alignment horizontal="center" vertical="center" wrapText="1"/>
    </xf>
    <xf numFmtId="0" fontId="41" fillId="0" borderId="5" xfId="7" applyFont="1" applyBorder="1" applyAlignment="1">
      <alignment horizontal="center" vertical="center" wrapText="1"/>
    </xf>
    <xf numFmtId="0" fontId="41" fillId="0" borderId="9" xfId="7" applyFont="1" applyBorder="1" applyAlignment="1">
      <alignment horizontal="center" vertical="center" wrapText="1"/>
    </xf>
    <xf numFmtId="0" fontId="41" fillId="0" borderId="6" xfId="7" applyFont="1" applyBorder="1" applyAlignment="1">
      <alignment horizontal="center" vertical="center" wrapText="1"/>
    </xf>
    <xf numFmtId="0" fontId="41" fillId="0" borderId="1" xfId="7" applyFont="1" applyBorder="1" applyAlignment="1">
      <alignment horizontal="center" vertical="center" wrapText="1"/>
    </xf>
    <xf numFmtId="0" fontId="41" fillId="0" borderId="3" xfId="7" applyFont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 textRotation="90" wrapText="1"/>
    </xf>
    <xf numFmtId="0" fontId="11" fillId="0" borderId="10" xfId="7" quotePrefix="1" applyFont="1" applyBorder="1" applyAlignment="1">
      <alignment horizontal="center" vertical="center" textRotation="90" wrapText="1"/>
    </xf>
    <xf numFmtId="0" fontId="11" fillId="0" borderId="3" xfId="7" quotePrefix="1" applyFont="1" applyBorder="1" applyAlignment="1">
      <alignment horizontal="center" vertical="center" textRotation="90" wrapText="1"/>
    </xf>
    <xf numFmtId="0" fontId="9" fillId="0" borderId="0" xfId="19" applyFont="1" applyAlignment="1">
      <alignment horizontal="center" vertical="top" wrapText="1"/>
    </xf>
    <xf numFmtId="0" fontId="13" fillId="0" borderId="0" xfId="19" applyFont="1" applyAlignment="1">
      <alignment horizontal="center"/>
    </xf>
    <xf numFmtId="0" fontId="18" fillId="0" borderId="0" xfId="19" applyFont="1" applyAlignment="1">
      <alignment horizontal="center"/>
    </xf>
    <xf numFmtId="0" fontId="12" fillId="0" borderId="0" xfId="19" applyFont="1" applyAlignment="1">
      <alignment horizontal="center"/>
    </xf>
    <xf numFmtId="0" fontId="12" fillId="0" borderId="0" xfId="19" applyFont="1" applyAlignment="1"/>
    <xf numFmtId="0" fontId="86" fillId="2" borderId="2" xfId="19" quotePrefix="1" applyFont="1" applyFill="1" applyBorder="1" applyAlignment="1">
      <alignment horizontal="center" vertical="center" wrapText="1"/>
    </xf>
    <xf numFmtId="0" fontId="9" fillId="0" borderId="0" xfId="19" applyFont="1" applyAlignment="1">
      <alignment horizontal="center" vertical="center"/>
    </xf>
    <xf numFmtId="0" fontId="86" fillId="0" borderId="2" xfId="19" applyFont="1" applyBorder="1" applyAlignment="1">
      <alignment horizontal="left" vertical="center"/>
    </xf>
    <xf numFmtId="0" fontId="86" fillId="0" borderId="5" xfId="19" applyFont="1" applyBorder="1" applyAlignment="1">
      <alignment horizontal="center" vertical="center"/>
    </xf>
    <xf numFmtId="0" fontId="86" fillId="0" borderId="6" xfId="19" applyFont="1" applyBorder="1" applyAlignment="1">
      <alignment horizontal="center" vertical="center"/>
    </xf>
    <xf numFmtId="0" fontId="9" fillId="0" borderId="0" xfId="20" applyFont="1" applyAlignment="1">
      <alignment horizontal="center" vertical="center"/>
    </xf>
    <xf numFmtId="0" fontId="9" fillId="0" borderId="0" xfId="11" applyFont="1" applyAlignment="1">
      <alignment horizontal="left" vertical="top" wrapText="1"/>
    </xf>
    <xf numFmtId="0" fontId="9" fillId="0" borderId="0" xfId="11" applyFont="1" applyAlignment="1">
      <alignment horizontal="center"/>
    </xf>
    <xf numFmtId="0" fontId="38" fillId="0" borderId="0" xfId="0" applyFont="1" applyAlignment="1">
      <alignment horizont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9" fillId="0" borderId="0" xfId="14" applyFont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42" fillId="0" borderId="0" xfId="7" applyFont="1" applyBorder="1" applyAlignment="1">
      <alignment horizontal="center"/>
    </xf>
    <xf numFmtId="0" fontId="41" fillId="0" borderId="2" xfId="7" applyFont="1" applyBorder="1" applyAlignment="1">
      <alignment horizontal="center" vertical="center"/>
    </xf>
    <xf numFmtId="0" fontId="51" fillId="0" borderId="2" xfId="7" applyFont="1" applyBorder="1" applyAlignment="1">
      <alignment horizontal="center" vertical="center" wrapText="1"/>
    </xf>
    <xf numFmtId="0" fontId="51" fillId="2" borderId="5" xfId="7" applyFont="1" applyFill="1" applyBorder="1" applyAlignment="1">
      <alignment horizontal="center" vertical="center" wrapText="1"/>
    </xf>
    <xf numFmtId="0" fontId="51" fillId="2" borderId="9" xfId="7" applyFont="1" applyFill="1" applyBorder="1" applyAlignment="1">
      <alignment horizontal="center" vertical="center" wrapText="1"/>
    </xf>
    <xf numFmtId="0" fontId="51" fillId="2" borderId="6" xfId="7" applyFont="1" applyFill="1" applyBorder="1" applyAlignment="1">
      <alignment horizontal="center" vertical="center" wrapText="1"/>
    </xf>
    <xf numFmtId="0" fontId="24" fillId="2" borderId="7" xfId="7" applyFont="1" applyFill="1" applyBorder="1" applyAlignment="1">
      <alignment horizontal="right"/>
    </xf>
    <xf numFmtId="0" fontId="9" fillId="0" borderId="9" xfId="7" applyFont="1" applyBorder="1" applyAlignment="1">
      <alignment horizontal="center" vertical="center" wrapText="1"/>
    </xf>
    <xf numFmtId="0" fontId="9" fillId="0" borderId="6" xfId="7" applyFont="1" applyBorder="1" applyAlignment="1">
      <alignment horizontal="center" vertical="center" wrapText="1"/>
    </xf>
    <xf numFmtId="0" fontId="41" fillId="0" borderId="10" xfId="7" applyFont="1" applyBorder="1" applyAlignment="1">
      <alignment horizontal="center" vertical="center" wrapText="1"/>
    </xf>
    <xf numFmtId="0" fontId="9" fillId="0" borderId="5" xfId="7" applyFont="1" applyBorder="1" applyAlignment="1">
      <alignment horizontal="center" vertical="center" wrapText="1"/>
    </xf>
    <xf numFmtId="0" fontId="73" fillId="0" borderId="12" xfId="8" applyFont="1" applyBorder="1" applyAlignment="1">
      <alignment horizontal="center" vertical="center" wrapText="1"/>
    </xf>
    <xf numFmtId="0" fontId="73" fillId="0" borderId="13" xfId="8" applyFont="1" applyBorder="1" applyAlignment="1">
      <alignment horizontal="center" vertical="center" wrapText="1"/>
    </xf>
    <xf numFmtId="0" fontId="73" fillId="0" borderId="14" xfId="8" applyFont="1" applyBorder="1" applyAlignment="1">
      <alignment horizontal="center" vertical="center" wrapText="1"/>
    </xf>
    <xf numFmtId="0" fontId="73" fillId="0" borderId="11" xfId="8" applyFont="1" applyBorder="1" applyAlignment="1">
      <alignment horizontal="center" vertical="center" wrapText="1"/>
    </xf>
    <xf numFmtId="0" fontId="73" fillId="0" borderId="0" xfId="8" applyFont="1" applyBorder="1" applyAlignment="1">
      <alignment horizontal="center" vertical="center" wrapText="1"/>
    </xf>
    <xf numFmtId="0" fontId="73" fillId="0" borderId="17" xfId="8" applyFont="1" applyBorder="1" applyAlignment="1">
      <alignment horizontal="center" vertical="center" wrapText="1"/>
    </xf>
    <xf numFmtId="0" fontId="73" fillId="0" borderId="8" xfId="8" applyFont="1" applyBorder="1" applyAlignment="1">
      <alignment horizontal="center" vertical="center" wrapText="1"/>
    </xf>
    <xf numFmtId="0" fontId="73" fillId="0" borderId="7" xfId="8" applyFont="1" applyBorder="1" applyAlignment="1">
      <alignment horizontal="center" vertical="center" wrapText="1"/>
    </xf>
    <xf numFmtId="0" fontId="73" fillId="0" borderId="15" xfId="8" applyFont="1" applyBorder="1" applyAlignment="1">
      <alignment horizontal="center" vertical="center" wrapText="1"/>
    </xf>
    <xf numFmtId="0" fontId="70" fillId="0" borderId="14" xfId="7" applyFont="1" applyBorder="1" applyAlignment="1">
      <alignment horizontal="center" vertical="center" wrapText="1"/>
    </xf>
    <xf numFmtId="0" fontId="70" fillId="0" borderId="17" xfId="7" applyFont="1" applyBorder="1" applyAlignment="1">
      <alignment horizontal="center" vertical="center" wrapText="1"/>
    </xf>
    <xf numFmtId="0" fontId="70" fillId="0" borderId="15" xfId="7" applyFont="1" applyBorder="1" applyAlignment="1">
      <alignment horizontal="center" vertical="center" wrapText="1"/>
    </xf>
    <xf numFmtId="0" fontId="13" fillId="0" borderId="0" xfId="2" applyFont="1" applyAlignment="1">
      <alignment horizontal="center"/>
    </xf>
    <xf numFmtId="0" fontId="9" fillId="0" borderId="2" xfId="2" applyFont="1" applyBorder="1" applyAlignment="1">
      <alignment horizontal="center" vertical="center" wrapText="1"/>
    </xf>
    <xf numFmtId="0" fontId="14" fillId="0" borderId="2" xfId="7" applyBorder="1" applyAlignment="1">
      <alignment horizontal="center" vertical="center" wrapText="1"/>
    </xf>
    <xf numFmtId="0" fontId="14" fillId="0" borderId="0" xfId="2" applyAlignment="1">
      <alignment horizontal="center"/>
    </xf>
    <xf numFmtId="0" fontId="9" fillId="0" borderId="0" xfId="18" applyFont="1" applyAlignment="1">
      <alignment horizontal="center" vertical="center"/>
    </xf>
    <xf numFmtId="0" fontId="15" fillId="0" borderId="0" xfId="2" applyFont="1" applyAlignment="1">
      <alignment horizontal="center"/>
    </xf>
    <xf numFmtId="0" fontId="9" fillId="0" borderId="5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14" fillId="0" borderId="0" xfId="7" applyAlignment="1">
      <alignment horizontal="left"/>
    </xf>
    <xf numFmtId="0" fontId="14" fillId="0" borderId="0" xfId="2" applyAlignment="1">
      <alignment horizontal="left"/>
    </xf>
    <xf numFmtId="0" fontId="10" fillId="0" borderId="0" xfId="7" applyFont="1" applyAlignment="1">
      <alignment horizontal="right"/>
    </xf>
    <xf numFmtId="0" fontId="11" fillId="0" borderId="0" xfId="2" applyFont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0" xfId="2" applyFont="1" applyAlignment="1">
      <alignment horizontal="center" vertical="top" wrapText="1"/>
    </xf>
    <xf numFmtId="0" fontId="9" fillId="0" borderId="9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68" fillId="0" borderId="2" xfId="18" applyFont="1" applyBorder="1" applyAlignment="1">
      <alignment horizontal="center" vertical="center"/>
    </xf>
    <xf numFmtId="0" fontId="68" fillId="0" borderId="5" xfId="18" applyFont="1" applyBorder="1" applyAlignment="1">
      <alignment horizontal="center" vertical="center"/>
    </xf>
    <xf numFmtId="0" fontId="67" fillId="0" borderId="0" xfId="18" applyFont="1" applyAlignment="1">
      <alignment horizontal="center"/>
    </xf>
    <xf numFmtId="0" fontId="68" fillId="0" borderId="1" xfId="18" applyFont="1" applyBorder="1" applyAlignment="1">
      <alignment horizontal="center" vertical="center" wrapText="1"/>
    </xf>
    <xf numFmtId="0" fontId="68" fillId="0" borderId="10" xfId="18" applyFont="1" applyBorder="1" applyAlignment="1">
      <alignment horizontal="center" vertical="center" wrapText="1"/>
    </xf>
    <xf numFmtId="0" fontId="68" fillId="0" borderId="3" xfId="18" applyFont="1" applyBorder="1" applyAlignment="1">
      <alignment horizontal="center" vertical="center" wrapText="1"/>
    </xf>
    <xf numFmtId="0" fontId="9" fillId="0" borderId="5" xfId="18" applyFont="1" applyBorder="1" applyAlignment="1">
      <alignment horizontal="center"/>
    </xf>
    <xf numFmtId="0" fontId="9" fillId="0" borderId="9" xfId="18" applyFont="1" applyBorder="1" applyAlignment="1">
      <alignment horizontal="center"/>
    </xf>
    <xf numFmtId="0" fontId="9" fillId="0" borderId="6" xfId="18" applyFont="1" applyBorder="1" applyAlignment="1">
      <alignment horizontal="center"/>
    </xf>
    <xf numFmtId="0" fontId="70" fillId="0" borderId="2" xfId="7" quotePrefix="1" applyFont="1" applyBorder="1" applyAlignment="1">
      <alignment horizontal="center" vertical="center" wrapText="1"/>
    </xf>
    <xf numFmtId="0" fontId="38" fillId="0" borderId="0" xfId="7" applyFont="1" applyAlignment="1">
      <alignment horizontal="right"/>
    </xf>
    <xf numFmtId="0" fontId="41" fillId="0" borderId="0" xfId="7" applyFont="1" applyAlignment="1">
      <alignment horizontal="center"/>
    </xf>
    <xf numFmtId="0" fontId="24" fillId="0" borderId="7" xfId="7" applyFont="1" applyBorder="1" applyAlignment="1">
      <alignment horizontal="left"/>
    </xf>
    <xf numFmtId="0" fontId="70" fillId="0" borderId="12" xfId="7" quotePrefix="1" applyFont="1" applyBorder="1" applyAlignment="1">
      <alignment horizontal="center" vertical="center" wrapText="1"/>
    </xf>
    <xf numFmtId="0" fontId="70" fillId="0" borderId="13" xfId="7" quotePrefix="1" applyFont="1" applyBorder="1" applyAlignment="1">
      <alignment horizontal="center" vertical="center" wrapText="1"/>
    </xf>
    <xf numFmtId="0" fontId="70" fillId="0" borderId="14" xfId="7" quotePrefix="1" applyFont="1" applyBorder="1" applyAlignment="1">
      <alignment horizontal="center" vertical="center" wrapText="1"/>
    </xf>
    <xf numFmtId="0" fontId="70" fillId="0" borderId="11" xfId="7" quotePrefix="1" applyFont="1" applyBorder="1" applyAlignment="1">
      <alignment horizontal="center" vertical="center" wrapText="1"/>
    </xf>
    <xf numFmtId="0" fontId="70" fillId="0" borderId="0" xfId="7" quotePrefix="1" applyFont="1" applyBorder="1" applyAlignment="1">
      <alignment horizontal="center" vertical="center" wrapText="1"/>
    </xf>
    <xf numFmtId="0" fontId="70" fillId="0" borderId="17" xfId="7" quotePrefix="1" applyFont="1" applyBorder="1" applyAlignment="1">
      <alignment horizontal="center" vertical="center" wrapText="1"/>
    </xf>
    <xf numFmtId="0" fontId="70" fillId="0" borderId="8" xfId="7" quotePrefix="1" applyFont="1" applyBorder="1" applyAlignment="1">
      <alignment horizontal="center" vertical="center" wrapText="1"/>
    </xf>
    <xf numFmtId="0" fontId="70" fillId="0" borderId="7" xfId="7" quotePrefix="1" applyFont="1" applyBorder="1" applyAlignment="1">
      <alignment horizontal="center" vertical="center" wrapText="1"/>
    </xf>
    <xf numFmtId="0" fontId="70" fillId="0" borderId="15" xfId="7" quotePrefix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41" fillId="0" borderId="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9" fillId="2" borderId="1" xfId="1" quotePrefix="1" applyFont="1" applyFill="1" applyBorder="1" applyAlignment="1">
      <alignment horizontal="center" vertical="center" wrapText="1"/>
    </xf>
    <xf numFmtId="0" fontId="9" fillId="2" borderId="3" xfId="1" quotePrefix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9" fillId="2" borderId="5" xfId="1" quotePrefix="1" applyFont="1" applyFill="1" applyBorder="1" applyAlignment="1">
      <alignment horizontal="center" vertical="center" wrapText="1"/>
    </xf>
    <xf numFmtId="0" fontId="9" fillId="2" borderId="9" xfId="1" quotePrefix="1" applyFont="1" applyFill="1" applyBorder="1" applyAlignment="1">
      <alignment horizontal="center" vertical="center" wrapText="1"/>
    </xf>
    <xf numFmtId="0" fontId="9" fillId="2" borderId="6" xfId="1" quotePrefix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right"/>
    </xf>
    <xf numFmtId="0" fontId="22" fillId="0" borderId="0" xfId="1" applyFont="1" applyAlignment="1">
      <alignment horizontal="center"/>
    </xf>
    <xf numFmtId="0" fontId="22" fillId="0" borderId="0" xfId="20" applyFont="1" applyAlignment="1">
      <alignment horizontal="center"/>
    </xf>
    <xf numFmtId="0" fontId="9" fillId="0" borderId="0" xfId="20" applyFont="1" applyAlignment="1">
      <alignment horizontal="center"/>
    </xf>
    <xf numFmtId="0" fontId="24" fillId="0" borderId="0" xfId="20" applyFont="1" applyAlignment="1">
      <alignment horizontal="right"/>
    </xf>
    <xf numFmtId="0" fontId="9" fillId="0" borderId="5" xfId="7" applyFont="1" applyBorder="1" applyAlignment="1">
      <alignment horizontal="left"/>
    </xf>
    <xf numFmtId="0" fontId="9" fillId="0" borderId="9" xfId="7" applyFont="1" applyBorder="1" applyAlignment="1">
      <alignment horizontal="left"/>
    </xf>
    <xf numFmtId="0" fontId="9" fillId="0" borderId="6" xfId="7" applyFont="1" applyBorder="1" applyAlignment="1">
      <alignment horizontal="left"/>
    </xf>
    <xf numFmtId="0" fontId="9" fillId="0" borderId="5" xfId="20" applyFont="1" applyBorder="1" applyAlignment="1">
      <alignment horizontal="left"/>
    </xf>
    <xf numFmtId="0" fontId="9" fillId="0" borderId="9" xfId="20" applyFont="1" applyBorder="1" applyAlignment="1">
      <alignment horizontal="left"/>
    </xf>
    <xf numFmtId="0" fontId="9" fillId="0" borderId="6" xfId="20" applyFont="1" applyBorder="1" applyAlignment="1">
      <alignment horizontal="left"/>
    </xf>
    <xf numFmtId="0" fontId="24" fillId="0" borderId="0" xfId="7" applyFont="1" applyBorder="1" applyAlignment="1">
      <alignment horizontal="right"/>
    </xf>
    <xf numFmtId="0" fontId="9" fillId="2" borderId="1" xfId="20" quotePrefix="1" applyFont="1" applyFill="1" applyBorder="1" applyAlignment="1">
      <alignment horizontal="center" vertical="center" wrapText="1"/>
    </xf>
    <xf numFmtId="0" fontId="9" fillId="2" borderId="3" xfId="20" quotePrefix="1" applyFont="1" applyFill="1" applyBorder="1" applyAlignment="1">
      <alignment horizontal="center" vertical="center" wrapText="1"/>
    </xf>
    <xf numFmtId="0" fontId="9" fillId="2" borderId="2" xfId="20" applyFont="1" applyFill="1" applyBorder="1" applyAlignment="1">
      <alignment horizontal="center" vertical="center" wrapText="1"/>
    </xf>
    <xf numFmtId="0" fontId="72" fillId="0" borderId="12" xfId="7" applyFont="1" applyBorder="1" applyAlignment="1">
      <alignment horizontal="center" vertical="center" wrapText="1"/>
    </xf>
    <xf numFmtId="0" fontId="72" fillId="0" borderId="13" xfId="7" applyFont="1" applyBorder="1" applyAlignment="1">
      <alignment horizontal="center" vertical="center" wrapText="1"/>
    </xf>
    <xf numFmtId="0" fontId="72" fillId="0" borderId="14" xfId="7" applyFont="1" applyBorder="1" applyAlignment="1">
      <alignment horizontal="center" vertical="center" wrapText="1"/>
    </xf>
    <xf numFmtId="0" fontId="72" fillId="0" borderId="11" xfId="7" applyFont="1" applyBorder="1" applyAlignment="1">
      <alignment horizontal="center" vertical="center" wrapText="1"/>
    </xf>
    <xf numFmtId="0" fontId="72" fillId="0" borderId="0" xfId="7" applyFont="1" applyBorder="1" applyAlignment="1">
      <alignment horizontal="center" vertical="center" wrapText="1"/>
    </xf>
    <xf numFmtId="0" fontId="72" fillId="0" borderId="17" xfId="7" applyFont="1" applyBorder="1" applyAlignment="1">
      <alignment horizontal="center" vertical="center" wrapText="1"/>
    </xf>
    <xf numFmtId="0" fontId="72" fillId="0" borderId="8" xfId="7" applyFont="1" applyBorder="1" applyAlignment="1">
      <alignment horizontal="center" vertical="center" wrapText="1"/>
    </xf>
    <xf numFmtId="0" fontId="72" fillId="0" borderId="7" xfId="7" applyFont="1" applyBorder="1" applyAlignment="1">
      <alignment horizontal="center" vertical="center" wrapText="1"/>
    </xf>
    <xf numFmtId="0" fontId="72" fillId="0" borderId="15" xfId="7" applyFont="1" applyBorder="1" applyAlignment="1">
      <alignment horizontal="center" vertical="center" wrapText="1"/>
    </xf>
    <xf numFmtId="0" fontId="54" fillId="0" borderId="0" xfId="7" applyFont="1" applyBorder="1" applyAlignment="1">
      <alignment horizontal="center" vertical="top"/>
    </xf>
    <xf numFmtId="0" fontId="9" fillId="0" borderId="7" xfId="7" applyFont="1" applyBorder="1" applyAlignment="1">
      <alignment horizontal="left"/>
    </xf>
    <xf numFmtId="0" fontId="55" fillId="0" borderId="1" xfId="7" applyFont="1" applyBorder="1" applyAlignment="1">
      <alignment horizontal="center" vertical="center" wrapText="1"/>
    </xf>
    <xf numFmtId="0" fontId="55" fillId="0" borderId="10" xfId="7" applyFont="1" applyBorder="1" applyAlignment="1">
      <alignment horizontal="center" vertical="center" wrapText="1"/>
    </xf>
    <xf numFmtId="0" fontId="55" fillId="0" borderId="3" xfId="7" applyFont="1" applyBorder="1" applyAlignment="1">
      <alignment horizontal="center" vertical="center" wrapText="1"/>
    </xf>
    <xf numFmtId="0" fontId="55" fillId="0" borderId="12" xfId="7" applyFont="1" applyBorder="1" applyAlignment="1">
      <alignment horizontal="center" vertical="center" wrapText="1"/>
    </xf>
    <xf numFmtId="0" fontId="55" fillId="0" borderId="13" xfId="7" applyFont="1" applyBorder="1" applyAlignment="1">
      <alignment horizontal="center" vertical="center" wrapText="1"/>
    </xf>
    <xf numFmtId="0" fontId="55" fillId="0" borderId="14" xfId="7" applyFont="1" applyBorder="1" applyAlignment="1">
      <alignment horizontal="center" vertical="center" wrapText="1"/>
    </xf>
    <xf numFmtId="0" fontId="55" fillId="0" borderId="11" xfId="7" applyFont="1" applyBorder="1" applyAlignment="1">
      <alignment horizontal="center" vertical="center" wrapText="1"/>
    </xf>
    <xf numFmtId="0" fontId="55" fillId="0" borderId="0" xfId="7" applyFont="1" applyBorder="1" applyAlignment="1">
      <alignment horizontal="center" vertical="center" wrapText="1"/>
    </xf>
    <xf numFmtId="0" fontId="55" fillId="0" borderId="17" xfId="7" applyFont="1" applyBorder="1" applyAlignment="1">
      <alignment horizontal="center" vertical="center" wrapText="1"/>
    </xf>
    <xf numFmtId="0" fontId="55" fillId="0" borderId="2" xfId="7" applyFont="1" applyBorder="1" applyAlignment="1">
      <alignment horizontal="center" vertical="center" wrapText="1"/>
    </xf>
    <xf numFmtId="0" fontId="9" fillId="0" borderId="0" xfId="7" applyFont="1" applyAlignment="1">
      <alignment horizontal="center" vertical="top" wrapText="1"/>
    </xf>
    <xf numFmtId="0" fontId="62" fillId="0" borderId="0" xfId="7" applyFont="1" applyBorder="1" applyAlignment="1">
      <alignment horizontal="left" vertical="center" wrapText="1"/>
    </xf>
    <xf numFmtId="0" fontId="89" fillId="0" borderId="0" xfId="20" applyFont="1" applyAlignment="1">
      <alignment horizontal="center" vertical="center"/>
    </xf>
    <xf numFmtId="0" fontId="57" fillId="0" borderId="0" xfId="7" applyFont="1" applyAlignment="1">
      <alignment horizontal="center"/>
    </xf>
    <xf numFmtId="0" fontId="58" fillId="0" borderId="0" xfId="7" applyFont="1" applyAlignment="1">
      <alignment horizontal="center" vertical="center"/>
    </xf>
    <xf numFmtId="0" fontId="58" fillId="0" borderId="0" xfId="7" applyFont="1" applyBorder="1" applyAlignment="1">
      <alignment horizontal="center" vertical="center"/>
    </xf>
    <xf numFmtId="0" fontId="60" fillId="0" borderId="1" xfId="7" applyFont="1" applyBorder="1" applyAlignment="1">
      <alignment horizontal="center" vertical="center" textRotation="90" wrapText="1"/>
    </xf>
    <xf numFmtId="0" fontId="60" fillId="0" borderId="10" xfId="7" applyFont="1" applyBorder="1" applyAlignment="1">
      <alignment horizontal="center" vertical="center" textRotation="90" wrapText="1"/>
    </xf>
    <xf numFmtId="0" fontId="60" fillId="0" borderId="3" xfId="7" applyFont="1" applyBorder="1" applyAlignment="1">
      <alignment horizontal="center" vertical="center" textRotation="90" wrapText="1"/>
    </xf>
    <xf numFmtId="0" fontId="89" fillId="0" borderId="0" xfId="7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9" fillId="0" borderId="0" xfId="13" applyFont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14" fillId="3" borderId="0" xfId="0" applyFont="1" applyFill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wrapText="1"/>
    </xf>
    <xf numFmtId="0" fontId="71" fillId="2" borderId="12" xfId="0" applyFont="1" applyFill="1" applyBorder="1" applyAlignment="1">
      <alignment horizontal="center" vertical="center" wrapText="1"/>
    </xf>
    <xf numFmtId="0" fontId="71" fillId="2" borderId="13" xfId="0" applyFont="1" applyFill="1" applyBorder="1" applyAlignment="1">
      <alignment horizontal="center" vertical="center" wrapText="1"/>
    </xf>
    <xf numFmtId="0" fontId="71" fillId="2" borderId="14" xfId="0" applyFont="1" applyFill="1" applyBorder="1" applyAlignment="1">
      <alignment horizontal="center" vertical="center" wrapText="1"/>
    </xf>
    <xf numFmtId="0" fontId="71" fillId="2" borderId="11" xfId="0" applyFont="1" applyFill="1" applyBorder="1" applyAlignment="1">
      <alignment horizontal="center" vertical="center" wrapText="1"/>
    </xf>
    <xf numFmtId="0" fontId="71" fillId="2" borderId="0" xfId="0" applyFont="1" applyFill="1" applyBorder="1" applyAlignment="1">
      <alignment horizontal="center" vertical="center" wrapText="1"/>
    </xf>
    <xf numFmtId="0" fontId="71" fillId="2" borderId="17" xfId="0" applyFont="1" applyFill="1" applyBorder="1" applyAlignment="1">
      <alignment horizontal="center" vertical="center" wrapText="1"/>
    </xf>
    <xf numFmtId="0" fontId="71" fillId="2" borderId="8" xfId="0" applyFont="1" applyFill="1" applyBorder="1" applyAlignment="1">
      <alignment horizontal="center" vertical="center" wrapText="1"/>
    </xf>
    <xf numFmtId="0" fontId="71" fillId="2" borderId="7" xfId="0" applyFont="1" applyFill="1" applyBorder="1" applyAlignment="1">
      <alignment horizontal="center" vertical="center" wrapText="1"/>
    </xf>
    <xf numFmtId="0" fontId="71" fillId="2" borderId="15" xfId="0" applyFont="1" applyFill="1" applyBorder="1" applyAlignment="1">
      <alignment horizontal="center" vertical="center" wrapText="1"/>
    </xf>
    <xf numFmtId="0" fontId="93" fillId="0" borderId="0" xfId="12" applyFont="1" applyAlignment="1">
      <alignment horizontal="center"/>
    </xf>
    <xf numFmtId="0" fontId="29" fillId="0" borderId="1" xfId="12" applyFont="1" applyBorder="1" applyAlignment="1">
      <alignment horizontal="center" vertical="center" wrapText="1"/>
    </xf>
    <xf numFmtId="0" fontId="29" fillId="0" borderId="3" xfId="12" applyFont="1" applyBorder="1" applyAlignment="1">
      <alignment horizontal="center" vertical="center" wrapText="1"/>
    </xf>
    <xf numFmtId="0" fontId="29" fillId="0" borderId="2" xfId="12" applyFont="1" applyBorder="1" applyAlignment="1">
      <alignment horizontal="center" vertical="center" wrapText="1"/>
    </xf>
    <xf numFmtId="0" fontId="29" fillId="0" borderId="5" xfId="12" applyFont="1" applyBorder="1" applyAlignment="1">
      <alignment horizontal="center" vertical="center" wrapText="1"/>
    </xf>
    <xf numFmtId="0" fontId="29" fillId="0" borderId="9" xfId="12" applyFont="1" applyBorder="1" applyAlignment="1">
      <alignment horizontal="center" vertical="center" wrapText="1"/>
    </xf>
    <xf numFmtId="0" fontId="29" fillId="0" borderId="6" xfId="12" applyFont="1" applyBorder="1" applyAlignment="1">
      <alignment horizontal="center" vertical="center" wrapText="1"/>
    </xf>
    <xf numFmtId="0" fontId="29" fillId="0" borderId="14" xfId="12" applyFont="1" applyBorder="1" applyAlignment="1">
      <alignment horizontal="center" vertical="center" wrapText="1"/>
    </xf>
    <xf numFmtId="0" fontId="9" fillId="0" borderId="0" xfId="12" applyFont="1" applyAlignment="1">
      <alignment horizontal="center" vertical="center"/>
    </xf>
    <xf numFmtId="0" fontId="22" fillId="0" borderId="0" xfId="7" applyFont="1" applyBorder="1" applyAlignment="1">
      <alignment horizontal="left" vertical="center" wrapText="1"/>
    </xf>
    <xf numFmtId="0" fontId="25" fillId="0" borderId="2" xfId="12" applyFont="1" applyBorder="1" applyAlignment="1">
      <alignment horizontal="center" vertical="center" wrapText="1"/>
    </xf>
    <xf numFmtId="0" fontId="92" fillId="0" borderId="0" xfId="11" applyFont="1" applyAlignment="1">
      <alignment horizontal="center"/>
    </xf>
    <xf numFmtId="0" fontId="51" fillId="0" borderId="5" xfId="11" applyFont="1" applyBorder="1" applyAlignment="1">
      <alignment horizontal="center"/>
    </xf>
    <xf numFmtId="0" fontId="51" fillId="0" borderId="6" xfId="11" applyFont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28" fillId="0" borderId="2" xfId="11" applyFont="1" applyBorder="1" applyAlignment="1">
      <alignment horizontal="center" vertical="top" wrapText="1"/>
    </xf>
    <xf numFmtId="0" fontId="28" fillId="0" borderId="1" xfId="11" applyFont="1" applyBorder="1" applyAlignment="1">
      <alignment horizontal="center" vertical="top" wrapText="1"/>
    </xf>
    <xf numFmtId="0" fontId="28" fillId="0" borderId="3" xfId="11" applyFont="1" applyBorder="1" applyAlignment="1">
      <alignment horizontal="center" vertical="top" wrapText="1"/>
    </xf>
    <xf numFmtId="0" fontId="27" fillId="0" borderId="1" xfId="11" applyFont="1" applyBorder="1" applyAlignment="1">
      <alignment horizontal="center" vertical="center" wrapText="1"/>
    </xf>
    <xf numFmtId="0" fontId="27" fillId="0" borderId="3" xfId="11" applyFont="1" applyBorder="1" applyAlignment="1">
      <alignment horizontal="center" vertical="center" wrapText="1"/>
    </xf>
    <xf numFmtId="0" fontId="27" fillId="0" borderId="5" xfId="11" applyFont="1" applyBorder="1" applyAlignment="1">
      <alignment horizontal="center" vertical="center" wrapText="1"/>
    </xf>
    <xf numFmtId="0" fontId="27" fillId="0" borderId="9" xfId="11" applyFont="1" applyBorder="1" applyAlignment="1">
      <alignment horizontal="center" vertical="center" wrapText="1"/>
    </xf>
    <xf numFmtId="0" fontId="27" fillId="0" borderId="6" xfId="11" applyFont="1" applyBorder="1" applyAlignment="1">
      <alignment horizontal="center" vertical="center" wrapText="1"/>
    </xf>
    <xf numFmtId="0" fontId="109" fillId="0" borderId="12" xfId="11" applyFont="1" applyBorder="1" applyAlignment="1">
      <alignment horizontal="center" vertical="center"/>
    </xf>
    <xf numFmtId="0" fontId="109" fillId="0" borderId="13" xfId="11" applyFont="1" applyBorder="1" applyAlignment="1">
      <alignment horizontal="center" vertical="center"/>
    </xf>
    <xf numFmtId="0" fontId="109" fillId="0" borderId="14" xfId="11" applyFont="1" applyBorder="1" applyAlignment="1">
      <alignment horizontal="center" vertical="center"/>
    </xf>
    <xf numFmtId="0" fontId="109" fillId="0" borderId="11" xfId="11" applyFont="1" applyBorder="1" applyAlignment="1">
      <alignment horizontal="center" vertical="center"/>
    </xf>
    <xf numFmtId="0" fontId="109" fillId="0" borderId="0" xfId="11" applyFont="1" applyBorder="1" applyAlignment="1">
      <alignment horizontal="center" vertical="center"/>
    </xf>
    <xf numFmtId="0" fontId="109" fillId="0" borderId="17" xfId="11" applyFont="1" applyBorder="1" applyAlignment="1">
      <alignment horizontal="center" vertical="center"/>
    </xf>
    <xf numFmtId="0" fontId="109" fillId="0" borderId="8" xfId="11" applyFont="1" applyBorder="1" applyAlignment="1">
      <alignment horizontal="center" vertical="center"/>
    </xf>
    <xf numFmtId="0" fontId="109" fillId="0" borderId="7" xfId="11" applyFont="1" applyBorder="1" applyAlignment="1">
      <alignment horizontal="center" vertical="center"/>
    </xf>
    <xf numFmtId="0" fontId="109" fillId="0" borderId="15" xfId="11" applyFont="1" applyBorder="1" applyAlignment="1">
      <alignment horizontal="center" vertical="center"/>
    </xf>
    <xf numFmtId="0" fontId="29" fillId="0" borderId="2" xfId="11" applyFont="1" applyBorder="1" applyAlignment="1">
      <alignment horizontal="center" vertical="center" wrapText="1"/>
    </xf>
    <xf numFmtId="0" fontId="29" fillId="0" borderId="5" xfId="11" applyFont="1" applyBorder="1" applyAlignment="1">
      <alignment horizontal="center" vertical="center" wrapText="1"/>
    </xf>
    <xf numFmtId="0" fontId="29" fillId="0" borderId="9" xfId="11" applyFont="1" applyBorder="1" applyAlignment="1">
      <alignment horizontal="center" vertical="center" wrapText="1"/>
    </xf>
    <xf numFmtId="0" fontId="25" fillId="0" borderId="5" xfId="11" applyFont="1" applyBorder="1" applyAlignment="1">
      <alignment horizontal="center" vertical="center" wrapText="1"/>
    </xf>
    <xf numFmtId="0" fontId="25" fillId="0" borderId="9" xfId="1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0" xfId="0" quotePrefix="1" applyFont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27" fillId="0" borderId="11" xfId="1" applyFont="1" applyBorder="1" applyAlignment="1">
      <alignment horizontal="center" vertical="center" wrapText="1"/>
    </xf>
    <xf numFmtId="0" fontId="27" fillId="0" borderId="17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7" fillId="0" borderId="1" xfId="1" applyFont="1" applyBorder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0" fontId="27" fillId="0" borderId="3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 wrapText="1"/>
    </xf>
    <xf numFmtId="0" fontId="27" fillId="0" borderId="9" xfId="1" applyFont="1" applyBorder="1" applyAlignment="1">
      <alignment horizontal="center" vertical="center" wrapText="1"/>
    </xf>
    <xf numFmtId="0" fontId="27" fillId="0" borderId="6" xfId="1" applyFont="1" applyBorder="1" applyAlignment="1">
      <alignment horizontal="center" vertical="center" wrapText="1"/>
    </xf>
    <xf numFmtId="0" fontId="30" fillId="0" borderId="0" xfId="1" applyFont="1" applyAlignment="1">
      <alignment horizontal="center"/>
    </xf>
    <xf numFmtId="0" fontId="27" fillId="0" borderId="1" xfId="1" applyFont="1" applyBorder="1" applyAlignment="1">
      <alignment horizontal="center" vertical="center" wrapText="1"/>
    </xf>
    <xf numFmtId="0" fontId="27" fillId="0" borderId="10" xfId="1" applyFont="1" applyBorder="1" applyAlignment="1">
      <alignment horizontal="center" vertical="center" wrapText="1"/>
    </xf>
    <xf numFmtId="0" fontId="27" fillId="0" borderId="12" xfId="1" applyFont="1" applyBorder="1" applyAlignment="1">
      <alignment horizontal="center" vertical="center" wrapText="1"/>
    </xf>
    <xf numFmtId="0" fontId="27" fillId="0" borderId="14" xfId="1" applyFont="1" applyBorder="1" applyAlignment="1">
      <alignment horizontal="center" vertical="center" wrapText="1"/>
    </xf>
    <xf numFmtId="0" fontId="24" fillId="0" borderId="7" xfId="3" applyFont="1" applyBorder="1" applyAlignment="1">
      <alignment horizontal="center"/>
    </xf>
    <xf numFmtId="0" fontId="9" fillId="0" borderId="1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0" fontId="9" fillId="0" borderId="14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15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10" fillId="0" borderId="0" xfId="3" applyFont="1" applyAlignment="1">
      <alignment horizontal="right"/>
    </xf>
    <xf numFmtId="0" fontId="11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15" fillId="0" borderId="5" xfId="3" applyFont="1" applyBorder="1" applyAlignment="1">
      <alignment horizontal="left" vertical="center" wrapText="1"/>
    </xf>
    <xf numFmtId="0" fontId="15" fillId="0" borderId="6" xfId="3" applyFont="1" applyBorder="1" applyAlignment="1">
      <alignment horizontal="left" vertical="center" wrapText="1"/>
    </xf>
    <xf numFmtId="0" fontId="9" fillId="0" borderId="10" xfId="3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24" fillId="0" borderId="0" xfId="2" applyFont="1" applyBorder="1" applyAlignment="1">
      <alignment horizontal="right"/>
    </xf>
    <xf numFmtId="0" fontId="12" fillId="0" borderId="0" xfId="2" applyFont="1" applyAlignment="1">
      <alignment horizontal="center" wrapText="1"/>
    </xf>
    <xf numFmtId="0" fontId="14" fillId="0" borderId="0" xfId="2" applyFont="1"/>
    <xf numFmtId="0" fontId="9" fillId="0" borderId="2" xfId="2" applyFont="1" applyBorder="1" applyAlignment="1">
      <alignment horizontal="center" vertical="center"/>
    </xf>
    <xf numFmtId="0" fontId="113" fillId="0" borderId="5" xfId="0" applyFont="1" applyBorder="1" applyAlignment="1">
      <alignment horizontal="center" vertical="center"/>
    </xf>
    <xf numFmtId="0" fontId="113" fillId="0" borderId="6" xfId="0" applyFont="1" applyBorder="1" applyAlignment="1">
      <alignment horizontal="center" vertical="center"/>
    </xf>
    <xf numFmtId="0" fontId="111" fillId="0" borderId="0" xfId="2" applyFont="1" applyAlignment="1">
      <alignment horizontal="center" wrapText="1"/>
    </xf>
  </cellXfs>
  <cellStyles count="21">
    <cellStyle name="Hyperlink" xfId="15" builtinId="8"/>
    <cellStyle name="Normal" xfId="0" builtinId="0"/>
    <cellStyle name="Normal 10" xfId="7"/>
    <cellStyle name="Normal 2" xfId="1"/>
    <cellStyle name="Normal 2 2" xfId="5"/>
    <cellStyle name="Normal 2 2 2" xfId="9"/>
    <cellStyle name="Normal 2 2 2 2" xfId="10"/>
    <cellStyle name="Normal 2 2 3" xfId="11"/>
    <cellStyle name="Normal 2 2 4" xfId="14"/>
    <cellStyle name="Normal 2 2 5" xfId="18"/>
    <cellStyle name="Normal 2 2 6" xfId="20"/>
    <cellStyle name="Normal 2 3" xfId="12"/>
    <cellStyle name="Normal 2 3 2" xfId="13"/>
    <cellStyle name="Normal 2 4" xfId="16"/>
    <cellStyle name="Normal 2 5" xfId="19"/>
    <cellStyle name="Normal 3" xfId="2"/>
    <cellStyle name="Normal 3 2" xfId="3"/>
    <cellStyle name="Normal 4" xfId="4"/>
    <cellStyle name="Normal 42" xfId="8"/>
    <cellStyle name="Percent" xfId="6" builtinId="5"/>
    <cellStyle name="Percent 2" xfId="17"/>
  </cellStyles>
  <dxfs count="0"/>
  <tableStyles count="0" defaultTableStyle="TableStyleMedium9" defaultPivotStyle="PivotStyleLight16"/>
  <colors>
    <mruColors>
      <color rgb="FF6600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ctl00$ContentPlaceHolder1$Grd_tot_detail','Sort$July'" TargetMode="External"/><Relationship Id="rId13" Type="http://schemas.openxmlformats.org/officeDocument/2006/relationships/hyperlink" Target="javascript:__doPostBack('ctl00$ContentPlaceHolder1$Grd_tot_detail','Sort$December'" TargetMode="External"/><Relationship Id="rId3" Type="http://schemas.openxmlformats.org/officeDocument/2006/relationships/hyperlink" Target="javascript:__doPostBack('ctl00$ContentPlaceHolder1$Grd_tot_detail','Sort$Totalschool'" TargetMode="External"/><Relationship Id="rId7" Type="http://schemas.openxmlformats.org/officeDocument/2006/relationships/hyperlink" Target="javascript:__doPostBack('ctl00$ContentPlaceHolder1$Grd_tot_detail','Sort$June'" TargetMode="External"/><Relationship Id="rId12" Type="http://schemas.openxmlformats.org/officeDocument/2006/relationships/hyperlink" Target="javascript:__doPostBack('ctl00$ContentPlaceHolder1$Grd_tot_detail','Sort$November'" TargetMode="External"/><Relationship Id="rId2" Type="http://schemas.openxmlformats.org/officeDocument/2006/relationships/image" Target="file:///C:\Users\Images\up_down.jpg" TargetMode="External"/><Relationship Id="rId16" Type="http://schemas.openxmlformats.org/officeDocument/2006/relationships/hyperlink" Target="javascript:__doPostBack('ctl00$ContentPlaceHolder1$Grd_tot_detail','Sort$March'" TargetMode="External"/><Relationship Id="rId1" Type="http://schemas.openxmlformats.org/officeDocument/2006/relationships/hyperlink" Target="javascript:__doPostBack('ctl00$ContentPlaceHolder1$Grd_tot_detail$ctl01$lblhdrNamesch','')" TargetMode="External"/><Relationship Id="rId6" Type="http://schemas.openxmlformats.org/officeDocument/2006/relationships/hyperlink" Target="javascript:__doPostBack('ctl00$ContentPlaceHolder1$Grd_tot_detail','Sort$May'" TargetMode="External"/><Relationship Id="rId11" Type="http://schemas.openxmlformats.org/officeDocument/2006/relationships/hyperlink" Target="javascript:__doPostBack('ctl00$ContentPlaceHolder1$Grd_tot_detail','Sort$Octeber'" TargetMode="External"/><Relationship Id="rId5" Type="http://schemas.openxmlformats.org/officeDocument/2006/relationships/hyperlink" Target="javascript:__doPostBack('ctl00$ContentPlaceHolder1$Grd_tot_detail','Sort$Apr'" TargetMode="External"/><Relationship Id="rId15" Type="http://schemas.openxmlformats.org/officeDocument/2006/relationships/hyperlink" Target="javascript:__doPostBack('ctl00$ContentPlaceHolder1$Grd_tot_detail','Sort$Feb'" TargetMode="External"/><Relationship Id="rId10" Type="http://schemas.openxmlformats.org/officeDocument/2006/relationships/hyperlink" Target="javascript:__doPostBack('ctl00$ContentPlaceHolder1$Grd_tot_detail','Sort$September'" TargetMode="External"/><Relationship Id="rId4" Type="http://schemas.openxmlformats.org/officeDocument/2006/relationships/hyperlink" Target="javascript:__doPostBack('ctl00$ContentPlaceHolder1$Grd_tot_detail','Sort$FreezeSchool'" TargetMode="External"/><Relationship Id="rId9" Type="http://schemas.openxmlformats.org/officeDocument/2006/relationships/hyperlink" Target="javascript:__doPostBack('ctl00$ContentPlaceHolder1$Grd_tot_detail','Sort$August'" TargetMode="External"/><Relationship Id="rId14" Type="http://schemas.openxmlformats.org/officeDocument/2006/relationships/hyperlink" Target="javascript:__doPostBack('ctl00$ContentPlaceHolder1$Grd_tot_detail','Sort$January'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151261</xdr:rowOff>
    </xdr:from>
    <xdr:ext cx="9271663" cy="4551367"/>
    <xdr:sp macro="" textlink="">
      <xdr:nvSpPr>
        <xdr:cNvPr id="2" name="Rectangle 1"/>
        <xdr:cNvSpPr/>
      </xdr:nvSpPr>
      <xdr:spPr>
        <a:xfrm>
          <a:off x="82550" y="488446"/>
          <a:ext cx="9263856" cy="45312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2019-20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State/UT- 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WEST BENGAL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 13.05.2019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11</xdr:row>
      <xdr:rowOff>114300</xdr:rowOff>
    </xdr:to>
    <xdr:pic>
      <xdr:nvPicPr>
        <xdr:cNvPr id="2" name="Picture 2" descr="C:\Users\Images\up_down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66725" y="114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114300</xdr:rowOff>
    </xdr:to>
    <xdr:pic>
      <xdr:nvPicPr>
        <xdr:cNvPr id="3" name="Picture 3" descr="C:\Users\Images\up_down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621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304800</xdr:colOff>
      <xdr:row>11</xdr:row>
      <xdr:rowOff>114300</xdr:rowOff>
    </xdr:to>
    <xdr:pic>
      <xdr:nvPicPr>
        <xdr:cNvPr id="4" name="Picture 4" descr="C:\Users\Images\up_down.jp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908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304800</xdr:colOff>
      <xdr:row>11</xdr:row>
      <xdr:rowOff>114300</xdr:rowOff>
    </xdr:to>
    <xdr:pic>
      <xdr:nvPicPr>
        <xdr:cNvPr id="5" name="Picture 5" descr="C:\Users\Images\up_down.jp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434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304800</xdr:colOff>
      <xdr:row>11</xdr:row>
      <xdr:rowOff>114300</xdr:rowOff>
    </xdr:to>
    <xdr:pic>
      <xdr:nvPicPr>
        <xdr:cNvPr id="6" name="Picture 6" descr="C:\Users\Images\up_down.jpg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1012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304800</xdr:colOff>
      <xdr:row>11</xdr:row>
      <xdr:rowOff>114300</xdr:rowOff>
    </xdr:to>
    <xdr:pic>
      <xdr:nvPicPr>
        <xdr:cNvPr id="7" name="Picture 7" descr="C:\Users\Images\up_down.jp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7685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11</xdr:row>
      <xdr:rowOff>114300</xdr:rowOff>
    </xdr:to>
    <xdr:pic>
      <xdr:nvPicPr>
        <xdr:cNvPr id="8" name="Picture 8" descr="C:\Users\Images\up_down.jpg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435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114300</xdr:rowOff>
    </xdr:to>
    <xdr:pic>
      <xdr:nvPicPr>
        <xdr:cNvPr id="9" name="Picture 9" descr="C:\Users\Images\up_down.jpg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103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pic>
      <xdr:nvPicPr>
        <xdr:cNvPr id="10" name="Picture 10" descr="C:\Users\Images\up_down.jpg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0085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11</xdr:row>
      <xdr:rowOff>114300</xdr:rowOff>
    </xdr:to>
    <xdr:pic>
      <xdr:nvPicPr>
        <xdr:cNvPr id="11" name="Picture 11" descr="C:\Users\Images\up_down.jp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866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304800</xdr:colOff>
      <xdr:row>11</xdr:row>
      <xdr:rowOff>114300</xdr:rowOff>
    </xdr:to>
    <xdr:pic>
      <xdr:nvPicPr>
        <xdr:cNvPr id="12" name="Picture 12" descr="C:\Users\Images\up_down.jpg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5342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114300</xdr:rowOff>
    </xdr:to>
    <xdr:pic>
      <xdr:nvPicPr>
        <xdr:cNvPr id="13" name="Picture 13" descr="C:\Users\Images\up_down.jpg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0115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304800</xdr:colOff>
      <xdr:row>11</xdr:row>
      <xdr:rowOff>114300</xdr:rowOff>
    </xdr:to>
    <xdr:pic>
      <xdr:nvPicPr>
        <xdr:cNvPr id="14" name="Picture 14" descr="C:\Users\Images\up_down.jpg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2982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304800</xdr:colOff>
      <xdr:row>11</xdr:row>
      <xdr:rowOff>114300</xdr:rowOff>
    </xdr:to>
    <xdr:pic>
      <xdr:nvPicPr>
        <xdr:cNvPr id="15" name="Picture 15" descr="C:\Users\Images\up_down.jpg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304800</xdr:colOff>
      <xdr:row>11</xdr:row>
      <xdr:rowOff>114300</xdr:rowOff>
    </xdr:to>
    <xdr:pic>
      <xdr:nvPicPr>
        <xdr:cNvPr id="16" name="Picture 16" descr="C:\Users\Images\up_down.jpg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919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84994</xdr:colOff>
      <xdr:row>19</xdr:row>
      <xdr:rowOff>0</xdr:rowOff>
    </xdr:from>
    <xdr:ext cx="1102829" cy="930089"/>
    <xdr:sp macro="" textlink="">
      <xdr:nvSpPr>
        <xdr:cNvPr id="2" name="Rectangle 1"/>
        <xdr:cNvSpPr/>
      </xdr:nvSpPr>
      <xdr:spPr>
        <a:xfrm>
          <a:off x="10618523" y="4740088"/>
          <a:ext cx="1102829" cy="9300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N.A.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7362824" cy="2628220"/>
    <xdr:sp macro="" textlink="">
      <xdr:nvSpPr>
        <xdr:cNvPr id="2" name="Rectangle 1"/>
        <xdr:cNvSpPr/>
      </xdr:nvSpPr>
      <xdr:spPr>
        <a:xfrm>
          <a:off x="0" y="540834"/>
          <a:ext cx="7362824" cy="262822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6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/>
          <a:r>
            <a:rPr lang="en-US" sz="6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2018-19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241876</xdr:colOff>
      <xdr:row>15</xdr:row>
      <xdr:rowOff>1832</xdr:rowOff>
    </xdr:from>
    <xdr:ext cx="1107483" cy="718466"/>
    <xdr:sp macro="" textlink="">
      <xdr:nvSpPr>
        <xdr:cNvPr id="2" name="Rectangle 1"/>
        <xdr:cNvSpPr/>
      </xdr:nvSpPr>
      <xdr:spPr>
        <a:xfrm>
          <a:off x="8747701" y="3545132"/>
          <a:ext cx="1107483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N.A.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353786</xdr:colOff>
      <xdr:row>19</xdr:row>
      <xdr:rowOff>68035</xdr:rowOff>
    </xdr:from>
    <xdr:ext cx="1211035" cy="530658"/>
    <xdr:sp macro="" textlink="">
      <xdr:nvSpPr>
        <xdr:cNvPr id="2" name="Rectangle 1"/>
        <xdr:cNvSpPr/>
      </xdr:nvSpPr>
      <xdr:spPr>
        <a:xfrm>
          <a:off x="8240486" y="3658960"/>
          <a:ext cx="1211035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N.A.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810986</xdr:colOff>
      <xdr:row>18</xdr:row>
      <xdr:rowOff>68035</xdr:rowOff>
    </xdr:from>
    <xdr:ext cx="1211035" cy="530658"/>
    <xdr:sp macro="" textlink="">
      <xdr:nvSpPr>
        <xdr:cNvPr id="2" name="Rectangle 1"/>
        <xdr:cNvSpPr/>
      </xdr:nvSpPr>
      <xdr:spPr>
        <a:xfrm>
          <a:off x="8259536" y="3649435"/>
          <a:ext cx="1211035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N.A.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706211</xdr:colOff>
      <xdr:row>18</xdr:row>
      <xdr:rowOff>68035</xdr:rowOff>
    </xdr:from>
    <xdr:ext cx="1211035" cy="530658"/>
    <xdr:sp macro="" textlink="">
      <xdr:nvSpPr>
        <xdr:cNvPr id="2" name="Rectangle 1"/>
        <xdr:cNvSpPr/>
      </xdr:nvSpPr>
      <xdr:spPr>
        <a:xfrm>
          <a:off x="8669111" y="3649435"/>
          <a:ext cx="1211035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N.A.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803462</xdr:colOff>
      <xdr:row>19</xdr:row>
      <xdr:rowOff>114300</xdr:rowOff>
    </xdr:from>
    <xdr:ext cx="1211035" cy="781111"/>
    <xdr:sp macro="" textlink="">
      <xdr:nvSpPr>
        <xdr:cNvPr id="2" name="Rectangle 1"/>
        <xdr:cNvSpPr/>
      </xdr:nvSpPr>
      <xdr:spPr>
        <a:xfrm>
          <a:off x="7204262" y="4448175"/>
          <a:ext cx="1211035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N.A.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695325</xdr:colOff>
      <xdr:row>20</xdr:row>
      <xdr:rowOff>114300</xdr:rowOff>
    </xdr:from>
    <xdr:ext cx="1709697" cy="781111"/>
    <xdr:sp macro="" textlink="">
      <xdr:nvSpPr>
        <xdr:cNvPr id="2" name="Rectangle 1"/>
        <xdr:cNvSpPr/>
      </xdr:nvSpPr>
      <xdr:spPr>
        <a:xfrm>
          <a:off x="6572250" y="4610100"/>
          <a:ext cx="1709697" cy="78111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N.A.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96</xdr:row>
      <xdr:rowOff>19050</xdr:rowOff>
    </xdr:from>
    <xdr:to>
      <xdr:col>2</xdr:col>
      <xdr:colOff>2085975</xdr:colOff>
      <xdr:row>100</xdr:row>
      <xdr:rowOff>123825</xdr:rowOff>
    </xdr:to>
    <xdr:sp macro="" textlink="">
      <xdr:nvSpPr>
        <xdr:cNvPr id="2" name="TextBox 1"/>
        <xdr:cNvSpPr txBox="1"/>
      </xdr:nvSpPr>
      <xdr:spPr>
        <a:xfrm>
          <a:off x="1781175" y="18078450"/>
          <a:ext cx="2066925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Project Director, CMDMP</a:t>
          </a:r>
        </a:p>
        <a:p>
          <a:pPr algn="ctr"/>
          <a:r>
            <a:rPr lang="en-US" sz="1100" b="1"/>
            <a:t>School Education Department</a:t>
          </a:r>
        </a:p>
        <a:p>
          <a:pPr algn="ctr"/>
          <a:r>
            <a:rPr lang="en-US" sz="1100" b="1"/>
            <a:t>Government</a:t>
          </a:r>
          <a:r>
            <a:rPr lang="en-US" sz="1100" b="1" baseline="0"/>
            <a:t> of West Bengal</a:t>
          </a:r>
          <a:endParaRPr lang="en-US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bmission%20of%20AWP%20&amp;B%202019-20/Ambar%20AWP%20&amp;B-2019-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-Page"/>
      <sheetName val="Contents"/>
      <sheetName val="Sheet1"/>
      <sheetName val="AT-1-Gen_Info "/>
      <sheetName val="AT-2-S1 BUDGET"/>
      <sheetName val="AT_2A_fundflow"/>
      <sheetName val="AT-3"/>
      <sheetName val="AT3A_cvrg(Insti)_PY"/>
      <sheetName val="AT3B_cvrg(Insti)_UPY "/>
      <sheetName val="AT3C_cvrg(Insti)_UPY "/>
      <sheetName val="enrolment vs availed_PY"/>
      <sheetName val="enrolment vs availed_UPY"/>
      <sheetName val="AT-4B"/>
      <sheetName val="T5_PLAN_vs_PRFM"/>
      <sheetName val="T5A_PLAN_vs_PRFM "/>
      <sheetName val="T5B_PLAN_vs_PRFM  (2)"/>
      <sheetName val="T5C_Drought_PLAN_vs_PRFM "/>
      <sheetName val="T5D_Drought_PLAN_vs_PRFM  "/>
      <sheetName val="T6_FG_py_Utlsn"/>
      <sheetName val="T6A_FG_Upy_Utlsn "/>
      <sheetName val="T6B_Pay_FG_FCI_Pry"/>
      <sheetName val="T6C_Coarse_Grain"/>
      <sheetName val="T7_CC_PY_Utlsn"/>
      <sheetName val="T7ACC_UPY_Utlsn "/>
      <sheetName val="AT-8_Hon_CCH_Pry"/>
      <sheetName val="AT-8A_Hon_CCH_UPry"/>
      <sheetName val="AT9_TA"/>
      <sheetName val="AT10_MME"/>
      <sheetName val="AT10A_"/>
      <sheetName val="AT-10 B"/>
      <sheetName val="AT-10 C"/>
      <sheetName val="AT-10D"/>
      <sheetName val="AT-10 E"/>
      <sheetName val="AT-10 F Drinking Water"/>
      <sheetName val="AT11_KS Year wise"/>
      <sheetName val="AT11A_KS-District wise"/>
      <sheetName val="AT12_KD-New"/>
      <sheetName val="AT12A_KD-Replacement"/>
      <sheetName val="Mode of cooking"/>
      <sheetName val="AT-14"/>
      <sheetName val="AT-14 A"/>
      <sheetName val="AT-15"/>
      <sheetName val="AT-16"/>
      <sheetName val="AT_17_Coverage-RBSK "/>
      <sheetName val="AT18_Details_Community "/>
      <sheetName val="AT_19_Impl_Agency"/>
      <sheetName val="AT_20_CentralCookingagency "/>
      <sheetName val="NGO Name"/>
      <sheetName val="AT-21"/>
      <sheetName val="AT-22"/>
      <sheetName val="AT-23 MIS"/>
      <sheetName val="AT-23A _AMS"/>
      <sheetName val="AT-24"/>
      <sheetName val="AT-25"/>
      <sheetName val="Sheet1 (2)"/>
      <sheetName val="AT26_NoWD"/>
      <sheetName val="AT26A_NoWD"/>
      <sheetName val="AT27_Req_FG_CA_Pry"/>
      <sheetName val="AT27A_Req_FG_CA_U Pry "/>
      <sheetName val="AT27B_Req_FG_CA_N CLP"/>
      <sheetName val="AT27C_Req_FG_Drought -Pry "/>
      <sheetName val="AT27D_Req_FG_Drought -UPry "/>
      <sheetName val="AT_28_RqmtKitchen"/>
      <sheetName val="AT-28A_RqmtPlinthArea"/>
      <sheetName val="AT29_K_D"/>
      <sheetName val="AT-30_Coook-cum-Helper"/>
      <sheetName val="AT_31_Budget_provision "/>
      <sheetName val="AT32_Drought Pry Util"/>
      <sheetName val="AT-32A Drought UPry Util"/>
      <sheetName val="Separate MME Pla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11">
          <cell r="C11">
            <v>30</v>
          </cell>
          <cell r="D11">
            <v>0</v>
          </cell>
          <cell r="E11">
            <v>4</v>
          </cell>
          <cell r="F11">
            <v>2</v>
          </cell>
          <cell r="J11">
            <v>23</v>
          </cell>
        </row>
        <row r="12">
          <cell r="C12">
            <v>31</v>
          </cell>
          <cell r="D12">
            <v>11</v>
          </cell>
          <cell r="E12">
            <v>4</v>
          </cell>
          <cell r="F12">
            <v>3</v>
          </cell>
          <cell r="J12">
            <v>12</v>
          </cell>
        </row>
        <row r="13">
          <cell r="C13">
            <v>30</v>
          </cell>
          <cell r="D13">
            <v>7</v>
          </cell>
          <cell r="E13">
            <v>5</v>
          </cell>
          <cell r="F13">
            <v>1</v>
          </cell>
          <cell r="J13">
            <v>15</v>
          </cell>
        </row>
        <row r="14">
          <cell r="C14">
            <v>31</v>
          </cell>
          <cell r="D14">
            <v>0</v>
          </cell>
          <cell r="E14">
            <v>4</v>
          </cell>
          <cell r="F14">
            <v>1</v>
          </cell>
          <cell r="J14">
            <v>25</v>
          </cell>
        </row>
        <row r="15">
          <cell r="C15">
            <v>31</v>
          </cell>
          <cell r="D15">
            <v>0</v>
          </cell>
          <cell r="E15">
            <v>4</v>
          </cell>
          <cell r="F15">
            <v>3</v>
          </cell>
          <cell r="J15">
            <v>23</v>
          </cell>
        </row>
        <row r="16">
          <cell r="C16">
            <v>30</v>
          </cell>
          <cell r="D16">
            <v>0</v>
          </cell>
          <cell r="E16">
            <v>5</v>
          </cell>
          <cell r="F16">
            <v>2</v>
          </cell>
          <cell r="J16">
            <v>22</v>
          </cell>
        </row>
        <row r="17">
          <cell r="C17">
            <v>31</v>
          </cell>
          <cell r="D17">
            <v>24</v>
          </cell>
          <cell r="E17">
            <v>4</v>
          </cell>
          <cell r="F17">
            <v>1</v>
          </cell>
          <cell r="J17">
            <v>2</v>
          </cell>
        </row>
        <row r="18">
          <cell r="C18">
            <v>30</v>
          </cell>
          <cell r="D18">
            <v>0</v>
          </cell>
          <cell r="E18">
            <v>4</v>
          </cell>
          <cell r="F18">
            <v>2</v>
          </cell>
          <cell r="J18">
            <v>22</v>
          </cell>
        </row>
        <row r="19">
          <cell r="C19">
            <v>31</v>
          </cell>
          <cell r="D19">
            <v>0</v>
          </cell>
          <cell r="E19">
            <v>5</v>
          </cell>
          <cell r="F19">
            <v>1</v>
          </cell>
          <cell r="J19">
            <v>22</v>
          </cell>
        </row>
        <row r="20">
          <cell r="C20">
            <v>31</v>
          </cell>
          <cell r="D20">
            <v>0</v>
          </cell>
          <cell r="E20">
            <v>4</v>
          </cell>
          <cell r="F20">
            <v>4</v>
          </cell>
          <cell r="J20">
            <v>21</v>
          </cell>
        </row>
        <row r="21">
          <cell r="C21">
            <v>29</v>
          </cell>
          <cell r="D21">
            <v>0</v>
          </cell>
          <cell r="E21">
            <v>4</v>
          </cell>
          <cell r="F21">
            <v>2</v>
          </cell>
          <cell r="J21">
            <v>21</v>
          </cell>
        </row>
        <row r="22">
          <cell r="C22">
            <v>31</v>
          </cell>
          <cell r="D22">
            <v>0</v>
          </cell>
          <cell r="E22">
            <v>5</v>
          </cell>
          <cell r="F22">
            <v>3</v>
          </cell>
          <cell r="J22">
            <v>22</v>
          </cell>
        </row>
      </sheetData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__doPostBack('ctl00$ContentPlaceHolder1$Grd_tot_detail$ctl08$hypOcteber','')" TargetMode="External"/><Relationship Id="rId299" Type="http://schemas.openxmlformats.org/officeDocument/2006/relationships/hyperlink" Target="javascript:__doPostBack('ctl00$ContentPlaceHolder1$Grd_tot_detail$ctl21$hypOcteber','')" TargetMode="External"/><Relationship Id="rId303" Type="http://schemas.openxmlformats.org/officeDocument/2006/relationships/hyperlink" Target="javascript:__doPostBack('ctl00$ContentPlaceHolder1$Grd_tot_detail$ctl21$hypFeb','')" TargetMode="External"/><Relationship Id="rId21" Type="http://schemas.openxmlformats.org/officeDocument/2006/relationships/hyperlink" Target="javascript:__doPostBack('ctl00$ContentPlaceHolder1$Grd_tot_detail$ctl22$lnkbtn_name','')" TargetMode="External"/><Relationship Id="rId42" Type="http://schemas.openxmlformats.org/officeDocument/2006/relationships/hyperlink" Target="javascript:__doPostBack('ctl00$ContentPlaceHolder1$Grd_tot_detail$ctl03$hypmay','')" TargetMode="External"/><Relationship Id="rId63" Type="http://schemas.openxmlformats.org/officeDocument/2006/relationships/hyperlink" Target="javascript:__doPostBack('ctl00$ContentPlaceHolder1$Grd_tot_detail$ctl04$hypDecember','')" TargetMode="External"/><Relationship Id="rId84" Type="http://schemas.openxmlformats.org/officeDocument/2006/relationships/hyperlink" Target="javascript:__doPostBack('ctl00$ContentPlaceHolder1$Grd_tot_detail$ctl06$hypmay','')" TargetMode="External"/><Relationship Id="rId138" Type="http://schemas.openxmlformats.org/officeDocument/2006/relationships/hyperlink" Target="javascript:__doPostBack('ctl00$ContentPlaceHolder1$Grd_tot_detail$ctl10$lbtnfreezsch','')" TargetMode="External"/><Relationship Id="rId159" Type="http://schemas.openxmlformats.org/officeDocument/2006/relationships/hyperlink" Target="javascript:__doPostBack('ctl00$ContentPlaceHolder1$Grd_tot_detail$ctl11$hypOcteber','')" TargetMode="External"/><Relationship Id="rId324" Type="http://schemas.openxmlformats.org/officeDocument/2006/relationships/hyperlink" Target="javascript:__doPostBack('ctl00$ContentPlaceHolder1$Grd_tot_detail$ctl23$hypjuly','')" TargetMode="External"/><Relationship Id="rId345" Type="http://schemas.openxmlformats.org/officeDocument/2006/relationships/hyperlink" Target="javascript:__doPostBack('ctl00$ContentPlaceHolder1$Grd_tot_detail$ctl24$hypFeb','')" TargetMode="External"/><Relationship Id="rId170" Type="http://schemas.openxmlformats.org/officeDocument/2006/relationships/hyperlink" Target="javascript:__doPostBack('ctl00$ContentPlaceHolder1$Grd_tot_detail$ctl12$hypjuly','')" TargetMode="External"/><Relationship Id="rId191" Type="http://schemas.openxmlformats.org/officeDocument/2006/relationships/hyperlink" Target="javascript:__doPostBack('ctl00$ContentPlaceHolder1$Grd_tot_detail$ctl13$hypFeb','')" TargetMode="External"/><Relationship Id="rId205" Type="http://schemas.openxmlformats.org/officeDocument/2006/relationships/hyperlink" Target="javascript:__doPostBack('ctl00$ContentPlaceHolder1$Grd_tot_detail$ctl14$hypFeb','')" TargetMode="External"/><Relationship Id="rId226" Type="http://schemas.openxmlformats.org/officeDocument/2006/relationships/hyperlink" Target="javascript:__doPostBack('ctl00$ContentPlaceHolder1$Grd_tot_detail$ctl16$hypjuly','')" TargetMode="External"/><Relationship Id="rId247" Type="http://schemas.openxmlformats.org/officeDocument/2006/relationships/hyperlink" Target="javascript:__doPostBack('ctl00$ContentPlaceHolder1$Grd_tot_detail$ctl17$hypFeb','')" TargetMode="External"/><Relationship Id="rId107" Type="http://schemas.openxmlformats.org/officeDocument/2006/relationships/hyperlink" Target="javascript:__doPostBack('ctl00$ContentPlaceHolder1$Grd_tot_detail$ctl07$hypFeb','')" TargetMode="External"/><Relationship Id="rId268" Type="http://schemas.openxmlformats.org/officeDocument/2006/relationships/hyperlink" Target="javascript:__doPostBack('ctl00$ContentPlaceHolder1$Grd_tot_detail$ctl19$hypjuly','')" TargetMode="External"/><Relationship Id="rId289" Type="http://schemas.openxmlformats.org/officeDocument/2006/relationships/hyperlink" Target="javascript:__doPostBack('ctl00$ContentPlaceHolder1$Grd_tot_detail$ctl20$hypFeb','')" TargetMode="External"/><Relationship Id="rId11" Type="http://schemas.openxmlformats.org/officeDocument/2006/relationships/hyperlink" Target="javascript:__doPostBack('ctl00$ContentPlaceHolder1$Grd_tot_detail$ctl12$lnkbtn_name','')" TargetMode="External"/><Relationship Id="rId32" Type="http://schemas.openxmlformats.org/officeDocument/2006/relationships/hyperlink" Target="javascript:__doPostBack('ctl00$ContentPlaceHolder1$Grd_tot_detail$ctl02$hypSeptember','')" TargetMode="External"/><Relationship Id="rId53" Type="http://schemas.openxmlformats.org/officeDocument/2006/relationships/hyperlink" Target="javascript:__doPostBack('ctl00$ContentPlaceHolder1$Grd_tot_detail$ctl04$lbtnttlsch','')" TargetMode="External"/><Relationship Id="rId74" Type="http://schemas.openxmlformats.org/officeDocument/2006/relationships/hyperlink" Target="javascript:__doPostBack('ctl00$ContentPlaceHolder1$Grd_tot_detail$ctl05$hypSeptember','')" TargetMode="External"/><Relationship Id="rId128" Type="http://schemas.openxmlformats.org/officeDocument/2006/relationships/hyperlink" Target="javascript:__doPostBack('ctl00$ContentPlaceHolder1$Grd_tot_detail$ctl09$hypjuly','')" TargetMode="External"/><Relationship Id="rId149" Type="http://schemas.openxmlformats.org/officeDocument/2006/relationships/hyperlink" Target="javascript:__doPostBack('ctl00$ContentPlaceHolder1$Grd_tot_detail$ctl10$hypFeb','')" TargetMode="External"/><Relationship Id="rId314" Type="http://schemas.openxmlformats.org/officeDocument/2006/relationships/hyperlink" Target="javascript:__doPostBack('ctl00$ContentPlaceHolder1$Grd_tot_detail$ctl22$hypNovember','')" TargetMode="External"/><Relationship Id="rId335" Type="http://schemas.openxmlformats.org/officeDocument/2006/relationships/hyperlink" Target="javascript:__doPostBack('ctl00$ContentPlaceHolder1$Grd_tot_detail$ctl24$hypapr','')" TargetMode="External"/><Relationship Id="rId356" Type="http://schemas.openxmlformats.org/officeDocument/2006/relationships/hyperlink" Target="javascript:__doPostBack('ctl00$ContentPlaceHolder1$Grd_tot_detail$ctl25$hypNovember','')" TargetMode="External"/><Relationship Id="rId5" Type="http://schemas.openxmlformats.org/officeDocument/2006/relationships/hyperlink" Target="javascript:__doPostBack('ctl00$ContentPlaceHolder1$Grd_tot_detail$ctl06$lnkbtn_name','')" TargetMode="External"/><Relationship Id="rId95" Type="http://schemas.openxmlformats.org/officeDocument/2006/relationships/hyperlink" Target="javascript:__doPostBack('ctl00$ContentPlaceHolder1$Grd_tot_detail$ctl07$lbtnttlsch','')" TargetMode="External"/><Relationship Id="rId160" Type="http://schemas.openxmlformats.org/officeDocument/2006/relationships/hyperlink" Target="javascript:__doPostBack('ctl00$ContentPlaceHolder1$Grd_tot_detail$ctl11$hypNovember','')" TargetMode="External"/><Relationship Id="rId181" Type="http://schemas.openxmlformats.org/officeDocument/2006/relationships/hyperlink" Target="javascript:__doPostBack('ctl00$ContentPlaceHolder1$Grd_tot_detail$ctl13$hypapr','')" TargetMode="External"/><Relationship Id="rId216" Type="http://schemas.openxmlformats.org/officeDocument/2006/relationships/hyperlink" Target="javascript:__doPostBack('ctl00$ContentPlaceHolder1$Grd_tot_detail$ctl15$hypNovember','')" TargetMode="External"/><Relationship Id="rId237" Type="http://schemas.openxmlformats.org/officeDocument/2006/relationships/hyperlink" Target="javascript:__doPostBack('ctl00$ContentPlaceHolder1$Grd_tot_detail$ctl17$hypapr','')" TargetMode="External"/><Relationship Id="rId258" Type="http://schemas.openxmlformats.org/officeDocument/2006/relationships/hyperlink" Target="javascript:__doPostBack('ctl00$ContentPlaceHolder1$Grd_tot_detail$ctl18$hypNovember','')" TargetMode="External"/><Relationship Id="rId279" Type="http://schemas.openxmlformats.org/officeDocument/2006/relationships/hyperlink" Target="javascript:__doPostBack('ctl00$ContentPlaceHolder1$Grd_tot_detail$ctl20$hypapr','')" TargetMode="External"/><Relationship Id="rId22" Type="http://schemas.openxmlformats.org/officeDocument/2006/relationships/hyperlink" Target="javascript:__doPostBack('ctl00$ContentPlaceHolder1$Grd_tot_detail$ctl23$lnkbtn_name','')" TargetMode="External"/><Relationship Id="rId43" Type="http://schemas.openxmlformats.org/officeDocument/2006/relationships/hyperlink" Target="javascript:__doPostBack('ctl00$ContentPlaceHolder1$Grd_tot_detail$ctl03$hypjune','')" TargetMode="External"/><Relationship Id="rId64" Type="http://schemas.openxmlformats.org/officeDocument/2006/relationships/hyperlink" Target="javascript:__doPostBack('ctl00$ContentPlaceHolder1$Grd_tot_detail$ctl04$hypJanuary','')" TargetMode="External"/><Relationship Id="rId118" Type="http://schemas.openxmlformats.org/officeDocument/2006/relationships/hyperlink" Target="javascript:__doPostBack('ctl00$ContentPlaceHolder1$Grd_tot_detail$ctl08$hypNovember','')" TargetMode="External"/><Relationship Id="rId139" Type="http://schemas.openxmlformats.org/officeDocument/2006/relationships/hyperlink" Target="javascript:__doPostBack('ctl00$ContentPlaceHolder1$Grd_tot_detail$ctl10$hypapr','')" TargetMode="External"/><Relationship Id="rId290" Type="http://schemas.openxmlformats.org/officeDocument/2006/relationships/hyperlink" Target="javascript:__doPostBack('ctl00$ContentPlaceHolder1$Grd_tot_detail$ctl20$hypMarch','')" TargetMode="External"/><Relationship Id="rId304" Type="http://schemas.openxmlformats.org/officeDocument/2006/relationships/hyperlink" Target="javascript:__doPostBack('ctl00$ContentPlaceHolder1$Grd_tot_detail$ctl21$hypMarch','')" TargetMode="External"/><Relationship Id="rId325" Type="http://schemas.openxmlformats.org/officeDocument/2006/relationships/hyperlink" Target="javascript:__doPostBack('ctl00$ContentPlaceHolder1$Grd_tot_detail$ctl23$hypAugust','')" TargetMode="External"/><Relationship Id="rId346" Type="http://schemas.openxmlformats.org/officeDocument/2006/relationships/hyperlink" Target="javascript:__doPostBack('ctl00$ContentPlaceHolder1$Grd_tot_detail$ctl24$hypMarch','')" TargetMode="External"/><Relationship Id="rId85" Type="http://schemas.openxmlformats.org/officeDocument/2006/relationships/hyperlink" Target="javascript:__doPostBack('ctl00$ContentPlaceHolder1$Grd_tot_detail$ctl06$hypjune','')" TargetMode="External"/><Relationship Id="rId150" Type="http://schemas.openxmlformats.org/officeDocument/2006/relationships/hyperlink" Target="javascript:__doPostBack('ctl00$ContentPlaceHolder1$Grd_tot_detail$ctl10$hypMarch','')" TargetMode="External"/><Relationship Id="rId171" Type="http://schemas.openxmlformats.org/officeDocument/2006/relationships/hyperlink" Target="javascript:__doPostBack('ctl00$ContentPlaceHolder1$Grd_tot_detail$ctl12$hypAugust','')" TargetMode="External"/><Relationship Id="rId192" Type="http://schemas.openxmlformats.org/officeDocument/2006/relationships/hyperlink" Target="javascript:__doPostBack('ctl00$ContentPlaceHolder1$Grd_tot_detail$ctl13$hypMarch','')" TargetMode="External"/><Relationship Id="rId206" Type="http://schemas.openxmlformats.org/officeDocument/2006/relationships/hyperlink" Target="javascript:__doPostBack('ctl00$ContentPlaceHolder1$Grd_tot_detail$ctl14$hypMarch','')" TargetMode="External"/><Relationship Id="rId227" Type="http://schemas.openxmlformats.org/officeDocument/2006/relationships/hyperlink" Target="javascript:__doPostBack('ctl00$ContentPlaceHolder1$Grd_tot_detail$ctl16$hypAugust','')" TargetMode="External"/><Relationship Id="rId248" Type="http://schemas.openxmlformats.org/officeDocument/2006/relationships/hyperlink" Target="javascript:__doPostBack('ctl00$ContentPlaceHolder1$Grd_tot_detail$ctl17$hypMarch','')" TargetMode="External"/><Relationship Id="rId269" Type="http://schemas.openxmlformats.org/officeDocument/2006/relationships/hyperlink" Target="javascript:__doPostBack('ctl00$ContentPlaceHolder1$Grd_tot_detail$ctl19$hypAugust','')" TargetMode="External"/><Relationship Id="rId12" Type="http://schemas.openxmlformats.org/officeDocument/2006/relationships/hyperlink" Target="javascript:__doPostBack('ctl00$ContentPlaceHolder1$Grd_tot_detail$ctl13$lnkbtn_name','')" TargetMode="External"/><Relationship Id="rId33" Type="http://schemas.openxmlformats.org/officeDocument/2006/relationships/hyperlink" Target="javascript:__doPostBack('ctl00$ContentPlaceHolder1$Grd_tot_detail$ctl02$hypOcteber','')" TargetMode="External"/><Relationship Id="rId108" Type="http://schemas.openxmlformats.org/officeDocument/2006/relationships/hyperlink" Target="javascript:__doPostBack('ctl00$ContentPlaceHolder1$Grd_tot_detail$ctl07$hypMarch','')" TargetMode="External"/><Relationship Id="rId129" Type="http://schemas.openxmlformats.org/officeDocument/2006/relationships/hyperlink" Target="javascript:__doPostBack('ctl00$ContentPlaceHolder1$Grd_tot_detail$ctl09$hypAugust','')" TargetMode="External"/><Relationship Id="rId280" Type="http://schemas.openxmlformats.org/officeDocument/2006/relationships/hyperlink" Target="javascript:__doPostBack('ctl00$ContentPlaceHolder1$Grd_tot_detail$ctl20$hypmay','')" TargetMode="External"/><Relationship Id="rId315" Type="http://schemas.openxmlformats.org/officeDocument/2006/relationships/hyperlink" Target="javascript:__doPostBack('ctl00$ContentPlaceHolder1$Grd_tot_detail$ctl22$hypDecember','')" TargetMode="External"/><Relationship Id="rId336" Type="http://schemas.openxmlformats.org/officeDocument/2006/relationships/hyperlink" Target="javascript:__doPostBack('ctl00$ContentPlaceHolder1$Grd_tot_detail$ctl24$hypmay','')" TargetMode="External"/><Relationship Id="rId357" Type="http://schemas.openxmlformats.org/officeDocument/2006/relationships/hyperlink" Target="javascript:__doPostBack('ctl00$ContentPlaceHolder1$Grd_tot_detail$ctl25$hypDecember','')" TargetMode="External"/><Relationship Id="rId54" Type="http://schemas.openxmlformats.org/officeDocument/2006/relationships/hyperlink" Target="javascript:__doPostBack('ctl00$ContentPlaceHolder1$Grd_tot_detail$ctl04$lbtnfreezsch','')" TargetMode="External"/><Relationship Id="rId75" Type="http://schemas.openxmlformats.org/officeDocument/2006/relationships/hyperlink" Target="javascript:__doPostBack('ctl00$ContentPlaceHolder1$Grd_tot_detail$ctl05$hypOcteber','')" TargetMode="External"/><Relationship Id="rId96" Type="http://schemas.openxmlformats.org/officeDocument/2006/relationships/hyperlink" Target="javascript:__doPostBack('ctl00$ContentPlaceHolder1$Grd_tot_detail$ctl07$lbtnfreezsch','')" TargetMode="External"/><Relationship Id="rId140" Type="http://schemas.openxmlformats.org/officeDocument/2006/relationships/hyperlink" Target="javascript:__doPostBack('ctl00$ContentPlaceHolder1$Grd_tot_detail$ctl10$hypmay','')" TargetMode="External"/><Relationship Id="rId161" Type="http://schemas.openxmlformats.org/officeDocument/2006/relationships/hyperlink" Target="javascript:__doPostBack('ctl00$ContentPlaceHolder1$Grd_tot_detail$ctl11$hypDecember','')" TargetMode="External"/><Relationship Id="rId182" Type="http://schemas.openxmlformats.org/officeDocument/2006/relationships/hyperlink" Target="javascript:__doPostBack('ctl00$ContentPlaceHolder1$Grd_tot_detail$ctl13$hypmay','')" TargetMode="External"/><Relationship Id="rId217" Type="http://schemas.openxmlformats.org/officeDocument/2006/relationships/hyperlink" Target="javascript:__doPostBack('ctl00$ContentPlaceHolder1$Grd_tot_detail$ctl15$hypDecember','')" TargetMode="External"/><Relationship Id="rId6" Type="http://schemas.openxmlformats.org/officeDocument/2006/relationships/hyperlink" Target="javascript:__doPostBack('ctl00$ContentPlaceHolder1$Grd_tot_detail$ctl07$lnkbtn_name','')" TargetMode="External"/><Relationship Id="rId238" Type="http://schemas.openxmlformats.org/officeDocument/2006/relationships/hyperlink" Target="javascript:__doPostBack('ctl00$ContentPlaceHolder1$Grd_tot_detail$ctl17$hypmay','')" TargetMode="External"/><Relationship Id="rId259" Type="http://schemas.openxmlformats.org/officeDocument/2006/relationships/hyperlink" Target="javascript:__doPostBack('ctl00$ContentPlaceHolder1$Grd_tot_detail$ctl18$hypDecember','')" TargetMode="External"/><Relationship Id="rId23" Type="http://schemas.openxmlformats.org/officeDocument/2006/relationships/hyperlink" Target="javascript:__doPostBack('ctl00$ContentPlaceHolder1$Grd_tot_detail$ctl24$lnkbtn_name','')" TargetMode="External"/><Relationship Id="rId119" Type="http://schemas.openxmlformats.org/officeDocument/2006/relationships/hyperlink" Target="javascript:__doPostBack('ctl00$ContentPlaceHolder1$Grd_tot_detail$ctl08$hypDecember','')" TargetMode="External"/><Relationship Id="rId270" Type="http://schemas.openxmlformats.org/officeDocument/2006/relationships/hyperlink" Target="javascript:__doPostBack('ctl00$ContentPlaceHolder1$Grd_tot_detail$ctl19$hypSeptember','')" TargetMode="External"/><Relationship Id="rId291" Type="http://schemas.openxmlformats.org/officeDocument/2006/relationships/hyperlink" Target="javascript:__doPostBack('ctl00$ContentPlaceHolder1$Grd_tot_detail$ctl21$lbtnttlsch','')" TargetMode="External"/><Relationship Id="rId305" Type="http://schemas.openxmlformats.org/officeDocument/2006/relationships/hyperlink" Target="javascript:__doPostBack('ctl00$ContentPlaceHolder1$Grd_tot_detail$ctl22$lbtnttlsch','')" TargetMode="External"/><Relationship Id="rId326" Type="http://schemas.openxmlformats.org/officeDocument/2006/relationships/hyperlink" Target="javascript:__doPostBack('ctl00$ContentPlaceHolder1$Grd_tot_detail$ctl23$hypSeptember','')" TargetMode="External"/><Relationship Id="rId347" Type="http://schemas.openxmlformats.org/officeDocument/2006/relationships/hyperlink" Target="javascript:__doPostBack('ctl00$ContentPlaceHolder1$Grd_tot_detail$ctl25$lbtnttlsch','')" TargetMode="External"/><Relationship Id="rId44" Type="http://schemas.openxmlformats.org/officeDocument/2006/relationships/hyperlink" Target="javascript:__doPostBack('ctl00$ContentPlaceHolder1$Grd_tot_detail$ctl03$hypjuly','')" TargetMode="External"/><Relationship Id="rId65" Type="http://schemas.openxmlformats.org/officeDocument/2006/relationships/hyperlink" Target="javascript:__doPostBack('ctl00$ContentPlaceHolder1$Grd_tot_detail$ctl04$hypFeb','')" TargetMode="External"/><Relationship Id="rId86" Type="http://schemas.openxmlformats.org/officeDocument/2006/relationships/hyperlink" Target="javascript:__doPostBack('ctl00$ContentPlaceHolder1$Grd_tot_detail$ctl06$hypjuly','')" TargetMode="External"/><Relationship Id="rId130" Type="http://schemas.openxmlformats.org/officeDocument/2006/relationships/hyperlink" Target="javascript:__doPostBack('ctl00$ContentPlaceHolder1$Grd_tot_detail$ctl09$hypSeptember','')" TargetMode="External"/><Relationship Id="rId151" Type="http://schemas.openxmlformats.org/officeDocument/2006/relationships/hyperlink" Target="javascript:__doPostBack('ctl00$ContentPlaceHolder1$Grd_tot_detail$ctl11$lbtnttlsch','')" TargetMode="External"/><Relationship Id="rId172" Type="http://schemas.openxmlformats.org/officeDocument/2006/relationships/hyperlink" Target="javascript:__doPostBack('ctl00$ContentPlaceHolder1$Grd_tot_detail$ctl12$hypSeptember','')" TargetMode="External"/><Relationship Id="rId193" Type="http://schemas.openxmlformats.org/officeDocument/2006/relationships/hyperlink" Target="javascript:__doPostBack('ctl00$ContentPlaceHolder1$Grd_tot_detail$ctl14$lbtnttlsch','')" TargetMode="External"/><Relationship Id="rId207" Type="http://schemas.openxmlformats.org/officeDocument/2006/relationships/hyperlink" Target="javascript:__doPostBack('ctl00$ContentPlaceHolder1$Grd_tot_detail$ctl15$lbtnttlsch','')" TargetMode="External"/><Relationship Id="rId228" Type="http://schemas.openxmlformats.org/officeDocument/2006/relationships/hyperlink" Target="javascript:__doPostBack('ctl00$ContentPlaceHolder1$Grd_tot_detail$ctl16$hypSeptember','')" TargetMode="External"/><Relationship Id="rId249" Type="http://schemas.openxmlformats.org/officeDocument/2006/relationships/hyperlink" Target="javascript:__doPostBack('ctl00$ContentPlaceHolder1$Grd_tot_detail$ctl18$lbtnttlsch','')" TargetMode="External"/><Relationship Id="rId13" Type="http://schemas.openxmlformats.org/officeDocument/2006/relationships/hyperlink" Target="javascript:__doPostBack('ctl00$ContentPlaceHolder1$Grd_tot_detail$ctl14$lnkbtn_name','')" TargetMode="External"/><Relationship Id="rId109" Type="http://schemas.openxmlformats.org/officeDocument/2006/relationships/hyperlink" Target="javascript:__doPostBack('ctl00$ContentPlaceHolder1$Grd_tot_detail$ctl08$lbtnttlsch','')" TargetMode="External"/><Relationship Id="rId260" Type="http://schemas.openxmlformats.org/officeDocument/2006/relationships/hyperlink" Target="javascript:__doPostBack('ctl00$ContentPlaceHolder1$Grd_tot_detail$ctl18$hypJanuary','')" TargetMode="External"/><Relationship Id="rId281" Type="http://schemas.openxmlformats.org/officeDocument/2006/relationships/hyperlink" Target="javascript:__doPostBack('ctl00$ContentPlaceHolder1$Grd_tot_detail$ctl20$hypjune','')" TargetMode="External"/><Relationship Id="rId316" Type="http://schemas.openxmlformats.org/officeDocument/2006/relationships/hyperlink" Target="javascript:__doPostBack('ctl00$ContentPlaceHolder1$Grd_tot_detail$ctl22$hypJanuary','')" TargetMode="External"/><Relationship Id="rId337" Type="http://schemas.openxmlformats.org/officeDocument/2006/relationships/hyperlink" Target="javascript:__doPostBack('ctl00$ContentPlaceHolder1$Grd_tot_detail$ctl24$hypjune','')" TargetMode="External"/><Relationship Id="rId34" Type="http://schemas.openxmlformats.org/officeDocument/2006/relationships/hyperlink" Target="javascript:__doPostBack('ctl00$ContentPlaceHolder1$Grd_tot_detail$ctl02$hypNovember','')" TargetMode="External"/><Relationship Id="rId55" Type="http://schemas.openxmlformats.org/officeDocument/2006/relationships/hyperlink" Target="javascript:__doPostBack('ctl00$ContentPlaceHolder1$Grd_tot_detail$ctl04$hypapr','')" TargetMode="External"/><Relationship Id="rId76" Type="http://schemas.openxmlformats.org/officeDocument/2006/relationships/hyperlink" Target="javascript:__doPostBack('ctl00$ContentPlaceHolder1$Grd_tot_detail$ctl05$hypNovember','')" TargetMode="External"/><Relationship Id="rId97" Type="http://schemas.openxmlformats.org/officeDocument/2006/relationships/hyperlink" Target="javascript:__doPostBack('ctl00$ContentPlaceHolder1$Grd_tot_detail$ctl07$hypapr','')" TargetMode="External"/><Relationship Id="rId120" Type="http://schemas.openxmlformats.org/officeDocument/2006/relationships/hyperlink" Target="javascript:__doPostBack('ctl00$ContentPlaceHolder1$Grd_tot_detail$ctl08$hypJanuary','')" TargetMode="External"/><Relationship Id="rId141" Type="http://schemas.openxmlformats.org/officeDocument/2006/relationships/hyperlink" Target="javascript:__doPostBack('ctl00$ContentPlaceHolder1$Grd_tot_detail$ctl10$hypjune','')" TargetMode="External"/><Relationship Id="rId358" Type="http://schemas.openxmlformats.org/officeDocument/2006/relationships/hyperlink" Target="javascript:__doPostBack('ctl00$ContentPlaceHolder1$Grd_tot_detail$ctl25$hypJanuary','')" TargetMode="External"/><Relationship Id="rId7" Type="http://schemas.openxmlformats.org/officeDocument/2006/relationships/hyperlink" Target="javascript:__doPostBack('ctl00$ContentPlaceHolder1$Grd_tot_detail$ctl08$lnkbtn_name','')" TargetMode="External"/><Relationship Id="rId162" Type="http://schemas.openxmlformats.org/officeDocument/2006/relationships/hyperlink" Target="javascript:__doPostBack('ctl00$ContentPlaceHolder1$Grd_tot_detail$ctl11$hypJanuary','')" TargetMode="External"/><Relationship Id="rId183" Type="http://schemas.openxmlformats.org/officeDocument/2006/relationships/hyperlink" Target="javascript:__doPostBack('ctl00$ContentPlaceHolder1$Grd_tot_detail$ctl13$hypjune','')" TargetMode="External"/><Relationship Id="rId218" Type="http://schemas.openxmlformats.org/officeDocument/2006/relationships/hyperlink" Target="javascript:__doPostBack('ctl00$ContentPlaceHolder1$Grd_tot_detail$ctl15$hypJanuary','')" TargetMode="External"/><Relationship Id="rId239" Type="http://schemas.openxmlformats.org/officeDocument/2006/relationships/hyperlink" Target="javascript:__doPostBack('ctl00$ContentPlaceHolder1$Grd_tot_detail$ctl17$hypjune','')" TargetMode="External"/><Relationship Id="rId250" Type="http://schemas.openxmlformats.org/officeDocument/2006/relationships/hyperlink" Target="javascript:__doPostBack('ctl00$ContentPlaceHolder1$Grd_tot_detail$ctl18$lbtnfreezsch','')" TargetMode="External"/><Relationship Id="rId271" Type="http://schemas.openxmlformats.org/officeDocument/2006/relationships/hyperlink" Target="javascript:__doPostBack('ctl00$ContentPlaceHolder1$Grd_tot_detail$ctl19$hypOcteber','')" TargetMode="External"/><Relationship Id="rId292" Type="http://schemas.openxmlformats.org/officeDocument/2006/relationships/hyperlink" Target="javascript:__doPostBack('ctl00$ContentPlaceHolder1$Grd_tot_detail$ctl21$lbtnfreezsch','')" TargetMode="External"/><Relationship Id="rId306" Type="http://schemas.openxmlformats.org/officeDocument/2006/relationships/hyperlink" Target="javascript:__doPostBack('ctl00$ContentPlaceHolder1$Grd_tot_detail$ctl22$lbtnfreezsch','')" TargetMode="External"/><Relationship Id="rId24" Type="http://schemas.openxmlformats.org/officeDocument/2006/relationships/hyperlink" Target="javascript:__doPostBack('ctl00$ContentPlaceHolder1$Grd_tot_detail$ctl25$lnkbtn_name','')" TargetMode="External"/><Relationship Id="rId45" Type="http://schemas.openxmlformats.org/officeDocument/2006/relationships/hyperlink" Target="javascript:__doPostBack('ctl00$ContentPlaceHolder1$Grd_tot_detail$ctl03$hypAugust','')" TargetMode="External"/><Relationship Id="rId66" Type="http://schemas.openxmlformats.org/officeDocument/2006/relationships/hyperlink" Target="javascript:__doPostBack('ctl00$ContentPlaceHolder1$Grd_tot_detail$ctl04$hypMarch','')" TargetMode="External"/><Relationship Id="rId87" Type="http://schemas.openxmlformats.org/officeDocument/2006/relationships/hyperlink" Target="javascript:__doPostBack('ctl00$ContentPlaceHolder1$Grd_tot_detail$ctl06$hypAugust','')" TargetMode="External"/><Relationship Id="rId110" Type="http://schemas.openxmlformats.org/officeDocument/2006/relationships/hyperlink" Target="javascript:__doPostBack('ctl00$ContentPlaceHolder1$Grd_tot_detail$ctl08$lbtnfreezsch','')" TargetMode="External"/><Relationship Id="rId131" Type="http://schemas.openxmlformats.org/officeDocument/2006/relationships/hyperlink" Target="javascript:__doPostBack('ctl00$ContentPlaceHolder1$Grd_tot_detail$ctl09$hypOcteber','')" TargetMode="External"/><Relationship Id="rId327" Type="http://schemas.openxmlformats.org/officeDocument/2006/relationships/hyperlink" Target="javascript:__doPostBack('ctl00$ContentPlaceHolder1$Grd_tot_detail$ctl23$hypOcteber','')" TargetMode="External"/><Relationship Id="rId348" Type="http://schemas.openxmlformats.org/officeDocument/2006/relationships/hyperlink" Target="javascript:__doPostBack('ctl00$ContentPlaceHolder1$Grd_tot_detail$ctl25$lbtnfreezsch','')" TargetMode="External"/><Relationship Id="rId152" Type="http://schemas.openxmlformats.org/officeDocument/2006/relationships/hyperlink" Target="javascript:__doPostBack('ctl00$ContentPlaceHolder1$Grd_tot_detail$ctl11$lbtnfreezsch','')" TargetMode="External"/><Relationship Id="rId173" Type="http://schemas.openxmlformats.org/officeDocument/2006/relationships/hyperlink" Target="javascript:__doPostBack('ctl00$ContentPlaceHolder1$Grd_tot_detail$ctl12$hypOcteber','')" TargetMode="External"/><Relationship Id="rId194" Type="http://schemas.openxmlformats.org/officeDocument/2006/relationships/hyperlink" Target="javascript:__doPostBack('ctl00$ContentPlaceHolder1$Grd_tot_detail$ctl14$lbtnfreezsch','')" TargetMode="External"/><Relationship Id="rId208" Type="http://schemas.openxmlformats.org/officeDocument/2006/relationships/hyperlink" Target="javascript:__doPostBack('ctl00$ContentPlaceHolder1$Grd_tot_detail$ctl15$lbtnfreezsch','')" TargetMode="External"/><Relationship Id="rId229" Type="http://schemas.openxmlformats.org/officeDocument/2006/relationships/hyperlink" Target="javascript:__doPostBack('ctl00$ContentPlaceHolder1$Grd_tot_detail$ctl16$hypOcteber','')" TargetMode="External"/><Relationship Id="rId240" Type="http://schemas.openxmlformats.org/officeDocument/2006/relationships/hyperlink" Target="javascript:__doPostBack('ctl00$ContentPlaceHolder1$Grd_tot_detail$ctl17$hypjuly','')" TargetMode="External"/><Relationship Id="rId261" Type="http://schemas.openxmlformats.org/officeDocument/2006/relationships/hyperlink" Target="javascript:__doPostBack('ctl00$ContentPlaceHolder1$Grd_tot_detail$ctl18$hypFeb','')" TargetMode="External"/><Relationship Id="rId14" Type="http://schemas.openxmlformats.org/officeDocument/2006/relationships/hyperlink" Target="javascript:__doPostBack('ctl00$ContentPlaceHolder1$Grd_tot_detail$ctl15$lnkbtn_name','')" TargetMode="External"/><Relationship Id="rId35" Type="http://schemas.openxmlformats.org/officeDocument/2006/relationships/hyperlink" Target="javascript:__doPostBack('ctl00$ContentPlaceHolder1$Grd_tot_detail$ctl02$hypDecember','')" TargetMode="External"/><Relationship Id="rId56" Type="http://schemas.openxmlformats.org/officeDocument/2006/relationships/hyperlink" Target="javascript:__doPostBack('ctl00$ContentPlaceHolder1$Grd_tot_detail$ctl04$hypmay','')" TargetMode="External"/><Relationship Id="rId77" Type="http://schemas.openxmlformats.org/officeDocument/2006/relationships/hyperlink" Target="javascript:__doPostBack('ctl00$ContentPlaceHolder1$Grd_tot_detail$ctl05$hypDecember','')" TargetMode="External"/><Relationship Id="rId100" Type="http://schemas.openxmlformats.org/officeDocument/2006/relationships/hyperlink" Target="javascript:__doPostBack('ctl00$ContentPlaceHolder1$Grd_tot_detail$ctl07$hypjuly','')" TargetMode="External"/><Relationship Id="rId282" Type="http://schemas.openxmlformats.org/officeDocument/2006/relationships/hyperlink" Target="javascript:__doPostBack('ctl00$ContentPlaceHolder1$Grd_tot_detail$ctl20$hypjuly','')" TargetMode="External"/><Relationship Id="rId317" Type="http://schemas.openxmlformats.org/officeDocument/2006/relationships/hyperlink" Target="javascript:__doPostBack('ctl00$ContentPlaceHolder1$Grd_tot_detail$ctl22$hypFeb','')" TargetMode="External"/><Relationship Id="rId338" Type="http://schemas.openxmlformats.org/officeDocument/2006/relationships/hyperlink" Target="javascript:__doPostBack('ctl00$ContentPlaceHolder1$Grd_tot_detail$ctl24$hypjuly','')" TargetMode="External"/><Relationship Id="rId359" Type="http://schemas.openxmlformats.org/officeDocument/2006/relationships/hyperlink" Target="javascript:__doPostBack('ctl00$ContentPlaceHolder1$Grd_tot_detail$ctl25$hypFeb','')" TargetMode="External"/><Relationship Id="rId8" Type="http://schemas.openxmlformats.org/officeDocument/2006/relationships/hyperlink" Target="javascript:__doPostBack('ctl00$ContentPlaceHolder1$Grd_tot_detail$ctl09$lnkbtn_name','')" TargetMode="External"/><Relationship Id="rId98" Type="http://schemas.openxmlformats.org/officeDocument/2006/relationships/hyperlink" Target="javascript:__doPostBack('ctl00$ContentPlaceHolder1$Grd_tot_detail$ctl07$hypmay','')" TargetMode="External"/><Relationship Id="rId121" Type="http://schemas.openxmlformats.org/officeDocument/2006/relationships/hyperlink" Target="javascript:__doPostBack('ctl00$ContentPlaceHolder1$Grd_tot_detail$ctl08$hypFeb','')" TargetMode="External"/><Relationship Id="rId142" Type="http://schemas.openxmlformats.org/officeDocument/2006/relationships/hyperlink" Target="javascript:__doPostBack('ctl00$ContentPlaceHolder1$Grd_tot_detail$ctl10$hypjuly','')" TargetMode="External"/><Relationship Id="rId163" Type="http://schemas.openxmlformats.org/officeDocument/2006/relationships/hyperlink" Target="javascript:__doPostBack('ctl00$ContentPlaceHolder1$Grd_tot_detail$ctl11$hypFeb','')" TargetMode="External"/><Relationship Id="rId184" Type="http://schemas.openxmlformats.org/officeDocument/2006/relationships/hyperlink" Target="javascript:__doPostBack('ctl00$ContentPlaceHolder1$Grd_tot_detail$ctl13$hypjuly','')" TargetMode="External"/><Relationship Id="rId219" Type="http://schemas.openxmlformats.org/officeDocument/2006/relationships/hyperlink" Target="javascript:__doPostBack('ctl00$ContentPlaceHolder1$Grd_tot_detail$ctl15$hypFeb','')" TargetMode="External"/><Relationship Id="rId230" Type="http://schemas.openxmlformats.org/officeDocument/2006/relationships/hyperlink" Target="javascript:__doPostBack('ctl00$ContentPlaceHolder1$Grd_tot_detail$ctl16$hypNovember','')" TargetMode="External"/><Relationship Id="rId251" Type="http://schemas.openxmlformats.org/officeDocument/2006/relationships/hyperlink" Target="javascript:__doPostBack('ctl00$ContentPlaceHolder1$Grd_tot_detail$ctl18$hypapr','')" TargetMode="External"/><Relationship Id="rId25" Type="http://schemas.openxmlformats.org/officeDocument/2006/relationships/hyperlink" Target="javascript:__doPostBack('ctl00$ContentPlaceHolder1$Grd_tot_detail$ctl02$lbtnttlsch','')" TargetMode="External"/><Relationship Id="rId46" Type="http://schemas.openxmlformats.org/officeDocument/2006/relationships/hyperlink" Target="javascript:__doPostBack('ctl00$ContentPlaceHolder1$Grd_tot_detail$ctl03$hypSeptember','')" TargetMode="External"/><Relationship Id="rId67" Type="http://schemas.openxmlformats.org/officeDocument/2006/relationships/hyperlink" Target="javascript:__doPostBack('ctl00$ContentPlaceHolder1$Grd_tot_detail$ctl05$lbtnttlsch','')" TargetMode="External"/><Relationship Id="rId272" Type="http://schemas.openxmlformats.org/officeDocument/2006/relationships/hyperlink" Target="javascript:__doPostBack('ctl00$ContentPlaceHolder1$Grd_tot_detail$ctl19$hypNovember','')" TargetMode="External"/><Relationship Id="rId293" Type="http://schemas.openxmlformats.org/officeDocument/2006/relationships/hyperlink" Target="javascript:__doPostBack('ctl00$ContentPlaceHolder1$Grd_tot_detail$ctl21$hypapr','')" TargetMode="External"/><Relationship Id="rId307" Type="http://schemas.openxmlformats.org/officeDocument/2006/relationships/hyperlink" Target="javascript:__doPostBack('ctl00$ContentPlaceHolder1$Grd_tot_detail$ctl22$hypapr','')" TargetMode="External"/><Relationship Id="rId328" Type="http://schemas.openxmlformats.org/officeDocument/2006/relationships/hyperlink" Target="javascript:__doPostBack('ctl00$ContentPlaceHolder1$Grd_tot_detail$ctl23$hypNovember','')" TargetMode="External"/><Relationship Id="rId349" Type="http://schemas.openxmlformats.org/officeDocument/2006/relationships/hyperlink" Target="javascript:__doPostBack('ctl00$ContentPlaceHolder1$Grd_tot_detail$ctl25$hypapr','')" TargetMode="External"/><Relationship Id="rId88" Type="http://schemas.openxmlformats.org/officeDocument/2006/relationships/hyperlink" Target="javascript:__doPostBack('ctl00$ContentPlaceHolder1$Grd_tot_detail$ctl06$hypSeptember','')" TargetMode="External"/><Relationship Id="rId111" Type="http://schemas.openxmlformats.org/officeDocument/2006/relationships/hyperlink" Target="javascript:__doPostBack('ctl00$ContentPlaceHolder1$Grd_tot_detail$ctl08$hypapr','')" TargetMode="External"/><Relationship Id="rId132" Type="http://schemas.openxmlformats.org/officeDocument/2006/relationships/hyperlink" Target="javascript:__doPostBack('ctl00$ContentPlaceHolder1$Grd_tot_detail$ctl09$hypNovember','')" TargetMode="External"/><Relationship Id="rId153" Type="http://schemas.openxmlformats.org/officeDocument/2006/relationships/hyperlink" Target="javascript:__doPostBack('ctl00$ContentPlaceHolder1$Grd_tot_detail$ctl11$hypapr','')" TargetMode="External"/><Relationship Id="rId174" Type="http://schemas.openxmlformats.org/officeDocument/2006/relationships/hyperlink" Target="javascript:__doPostBack('ctl00$ContentPlaceHolder1$Grd_tot_detail$ctl12$hypNovember','')" TargetMode="External"/><Relationship Id="rId195" Type="http://schemas.openxmlformats.org/officeDocument/2006/relationships/hyperlink" Target="javascript:__doPostBack('ctl00$ContentPlaceHolder1$Grd_tot_detail$ctl14$hypapr','')" TargetMode="External"/><Relationship Id="rId209" Type="http://schemas.openxmlformats.org/officeDocument/2006/relationships/hyperlink" Target="javascript:__doPostBack('ctl00$ContentPlaceHolder1$Grd_tot_detail$ctl15$hypapr','')" TargetMode="External"/><Relationship Id="rId360" Type="http://schemas.openxmlformats.org/officeDocument/2006/relationships/hyperlink" Target="javascript:__doPostBack('ctl00$ContentPlaceHolder1$Grd_tot_detail$ctl25$hypMarch','')" TargetMode="External"/><Relationship Id="rId220" Type="http://schemas.openxmlformats.org/officeDocument/2006/relationships/hyperlink" Target="javascript:__doPostBack('ctl00$ContentPlaceHolder1$Grd_tot_detail$ctl15$hypMarch','')" TargetMode="External"/><Relationship Id="rId241" Type="http://schemas.openxmlformats.org/officeDocument/2006/relationships/hyperlink" Target="javascript:__doPostBack('ctl00$ContentPlaceHolder1$Grd_tot_detail$ctl17$hypAugust','')" TargetMode="External"/><Relationship Id="rId15" Type="http://schemas.openxmlformats.org/officeDocument/2006/relationships/hyperlink" Target="javascript:__doPostBack('ctl00$ContentPlaceHolder1$Grd_tot_detail$ctl16$lnkbtn_name','')" TargetMode="External"/><Relationship Id="rId36" Type="http://schemas.openxmlformats.org/officeDocument/2006/relationships/hyperlink" Target="javascript:__doPostBack('ctl00$ContentPlaceHolder1$Grd_tot_detail$ctl02$hypJanuary','')" TargetMode="External"/><Relationship Id="rId57" Type="http://schemas.openxmlformats.org/officeDocument/2006/relationships/hyperlink" Target="javascript:__doPostBack('ctl00$ContentPlaceHolder1$Grd_tot_detail$ctl04$hypjune','')" TargetMode="External"/><Relationship Id="rId106" Type="http://schemas.openxmlformats.org/officeDocument/2006/relationships/hyperlink" Target="javascript:__doPostBack('ctl00$ContentPlaceHolder1$Grd_tot_detail$ctl07$hypJanuary','')" TargetMode="External"/><Relationship Id="rId127" Type="http://schemas.openxmlformats.org/officeDocument/2006/relationships/hyperlink" Target="javascript:__doPostBack('ctl00$ContentPlaceHolder1$Grd_tot_detail$ctl09$hypjune','')" TargetMode="External"/><Relationship Id="rId262" Type="http://schemas.openxmlformats.org/officeDocument/2006/relationships/hyperlink" Target="javascript:__doPostBack('ctl00$ContentPlaceHolder1$Grd_tot_detail$ctl18$hypMarch','')" TargetMode="External"/><Relationship Id="rId283" Type="http://schemas.openxmlformats.org/officeDocument/2006/relationships/hyperlink" Target="javascript:__doPostBack('ctl00$ContentPlaceHolder1$Grd_tot_detail$ctl20$hypAugust','')" TargetMode="External"/><Relationship Id="rId313" Type="http://schemas.openxmlformats.org/officeDocument/2006/relationships/hyperlink" Target="javascript:__doPostBack('ctl00$ContentPlaceHolder1$Grd_tot_detail$ctl22$hypOcteber','')" TargetMode="External"/><Relationship Id="rId318" Type="http://schemas.openxmlformats.org/officeDocument/2006/relationships/hyperlink" Target="javascript:__doPostBack('ctl00$ContentPlaceHolder1$Grd_tot_detail$ctl22$hypMarch','')" TargetMode="External"/><Relationship Id="rId339" Type="http://schemas.openxmlformats.org/officeDocument/2006/relationships/hyperlink" Target="javascript:__doPostBack('ctl00$ContentPlaceHolder1$Grd_tot_detail$ctl24$hypAugust','')" TargetMode="External"/><Relationship Id="rId10" Type="http://schemas.openxmlformats.org/officeDocument/2006/relationships/hyperlink" Target="javascript:__doPostBack('ctl00$ContentPlaceHolder1$Grd_tot_detail$ctl11$lnkbtn_name','')" TargetMode="External"/><Relationship Id="rId31" Type="http://schemas.openxmlformats.org/officeDocument/2006/relationships/hyperlink" Target="javascript:__doPostBack('ctl00$ContentPlaceHolder1$Grd_tot_detail$ctl02$hypAugust','')" TargetMode="External"/><Relationship Id="rId52" Type="http://schemas.openxmlformats.org/officeDocument/2006/relationships/hyperlink" Target="javascript:__doPostBack('ctl00$ContentPlaceHolder1$Grd_tot_detail$ctl03$hypMarch','')" TargetMode="External"/><Relationship Id="rId73" Type="http://schemas.openxmlformats.org/officeDocument/2006/relationships/hyperlink" Target="javascript:__doPostBack('ctl00$ContentPlaceHolder1$Grd_tot_detail$ctl05$hypAugust','')" TargetMode="External"/><Relationship Id="rId78" Type="http://schemas.openxmlformats.org/officeDocument/2006/relationships/hyperlink" Target="javascript:__doPostBack('ctl00$ContentPlaceHolder1$Grd_tot_detail$ctl05$hypJanuary','')" TargetMode="External"/><Relationship Id="rId94" Type="http://schemas.openxmlformats.org/officeDocument/2006/relationships/hyperlink" Target="javascript:__doPostBack('ctl00$ContentPlaceHolder1$Grd_tot_detail$ctl06$hypMarch','')" TargetMode="External"/><Relationship Id="rId99" Type="http://schemas.openxmlformats.org/officeDocument/2006/relationships/hyperlink" Target="javascript:__doPostBack('ctl00$ContentPlaceHolder1$Grd_tot_detail$ctl07$hypjune','')" TargetMode="External"/><Relationship Id="rId101" Type="http://schemas.openxmlformats.org/officeDocument/2006/relationships/hyperlink" Target="javascript:__doPostBack('ctl00$ContentPlaceHolder1$Grd_tot_detail$ctl07$hypAugust','')" TargetMode="External"/><Relationship Id="rId122" Type="http://schemas.openxmlformats.org/officeDocument/2006/relationships/hyperlink" Target="javascript:__doPostBack('ctl00$ContentPlaceHolder1$Grd_tot_detail$ctl08$hypMarch','')" TargetMode="External"/><Relationship Id="rId143" Type="http://schemas.openxmlformats.org/officeDocument/2006/relationships/hyperlink" Target="javascript:__doPostBack('ctl00$ContentPlaceHolder1$Grd_tot_detail$ctl10$hypAugust','')" TargetMode="External"/><Relationship Id="rId148" Type="http://schemas.openxmlformats.org/officeDocument/2006/relationships/hyperlink" Target="javascript:__doPostBack('ctl00$ContentPlaceHolder1$Grd_tot_detail$ctl10$hypJanuary','')" TargetMode="External"/><Relationship Id="rId164" Type="http://schemas.openxmlformats.org/officeDocument/2006/relationships/hyperlink" Target="javascript:__doPostBack('ctl00$ContentPlaceHolder1$Grd_tot_detail$ctl11$hypMarch','')" TargetMode="External"/><Relationship Id="rId169" Type="http://schemas.openxmlformats.org/officeDocument/2006/relationships/hyperlink" Target="javascript:__doPostBack('ctl00$ContentPlaceHolder1$Grd_tot_detail$ctl12$hypjune','')" TargetMode="External"/><Relationship Id="rId185" Type="http://schemas.openxmlformats.org/officeDocument/2006/relationships/hyperlink" Target="javascript:__doPostBack('ctl00$ContentPlaceHolder1$Grd_tot_detail$ctl13$hypAugust','')" TargetMode="External"/><Relationship Id="rId334" Type="http://schemas.openxmlformats.org/officeDocument/2006/relationships/hyperlink" Target="javascript:__doPostBack('ctl00$ContentPlaceHolder1$Grd_tot_detail$ctl24$lbtnfreezsch','')" TargetMode="External"/><Relationship Id="rId350" Type="http://schemas.openxmlformats.org/officeDocument/2006/relationships/hyperlink" Target="javascript:__doPostBack('ctl00$ContentPlaceHolder1$Grd_tot_detail$ctl25$hypmay','')" TargetMode="External"/><Relationship Id="rId355" Type="http://schemas.openxmlformats.org/officeDocument/2006/relationships/hyperlink" Target="javascript:__doPostBack('ctl00$ContentPlaceHolder1$Grd_tot_detail$ctl25$hypOcteber','')" TargetMode="External"/><Relationship Id="rId4" Type="http://schemas.openxmlformats.org/officeDocument/2006/relationships/hyperlink" Target="javascript:__doPostBack('ctl00$ContentPlaceHolder1$Grd_tot_detail$ctl05$lnkbtn_name','')" TargetMode="External"/><Relationship Id="rId9" Type="http://schemas.openxmlformats.org/officeDocument/2006/relationships/hyperlink" Target="javascript:__doPostBack('ctl00$ContentPlaceHolder1$Grd_tot_detail$ctl10$lnkbtn_name','')" TargetMode="External"/><Relationship Id="rId180" Type="http://schemas.openxmlformats.org/officeDocument/2006/relationships/hyperlink" Target="javascript:__doPostBack('ctl00$ContentPlaceHolder1$Grd_tot_detail$ctl13$lbtnfreezsch','')" TargetMode="External"/><Relationship Id="rId210" Type="http://schemas.openxmlformats.org/officeDocument/2006/relationships/hyperlink" Target="javascript:__doPostBack('ctl00$ContentPlaceHolder1$Grd_tot_detail$ctl15$hypmay','')" TargetMode="External"/><Relationship Id="rId215" Type="http://schemas.openxmlformats.org/officeDocument/2006/relationships/hyperlink" Target="javascript:__doPostBack('ctl00$ContentPlaceHolder1$Grd_tot_detail$ctl15$hypOcteber','')" TargetMode="External"/><Relationship Id="rId236" Type="http://schemas.openxmlformats.org/officeDocument/2006/relationships/hyperlink" Target="javascript:__doPostBack('ctl00$ContentPlaceHolder1$Grd_tot_detail$ctl17$lbtnfreezsch','')" TargetMode="External"/><Relationship Id="rId257" Type="http://schemas.openxmlformats.org/officeDocument/2006/relationships/hyperlink" Target="javascript:__doPostBack('ctl00$ContentPlaceHolder1$Grd_tot_detail$ctl18$hypOcteber','')" TargetMode="External"/><Relationship Id="rId278" Type="http://schemas.openxmlformats.org/officeDocument/2006/relationships/hyperlink" Target="javascript:__doPostBack('ctl00$ContentPlaceHolder1$Grd_tot_detail$ctl20$lbtnfreezsch','')" TargetMode="External"/><Relationship Id="rId26" Type="http://schemas.openxmlformats.org/officeDocument/2006/relationships/hyperlink" Target="javascript:__doPostBack('ctl00$ContentPlaceHolder1$Grd_tot_detail$ctl02$lbtnfreezsch','')" TargetMode="External"/><Relationship Id="rId231" Type="http://schemas.openxmlformats.org/officeDocument/2006/relationships/hyperlink" Target="javascript:__doPostBack('ctl00$ContentPlaceHolder1$Grd_tot_detail$ctl16$hypDecember','')" TargetMode="External"/><Relationship Id="rId252" Type="http://schemas.openxmlformats.org/officeDocument/2006/relationships/hyperlink" Target="javascript:__doPostBack('ctl00$ContentPlaceHolder1$Grd_tot_detail$ctl18$hypmay','')" TargetMode="External"/><Relationship Id="rId273" Type="http://schemas.openxmlformats.org/officeDocument/2006/relationships/hyperlink" Target="javascript:__doPostBack('ctl00$ContentPlaceHolder1$Grd_tot_detail$ctl19$hypDecember','')" TargetMode="External"/><Relationship Id="rId294" Type="http://schemas.openxmlformats.org/officeDocument/2006/relationships/hyperlink" Target="javascript:__doPostBack('ctl00$ContentPlaceHolder1$Grd_tot_detail$ctl21$hypmay','')" TargetMode="External"/><Relationship Id="rId308" Type="http://schemas.openxmlformats.org/officeDocument/2006/relationships/hyperlink" Target="javascript:__doPostBack('ctl00$ContentPlaceHolder1$Grd_tot_detail$ctl22$hypmay','')" TargetMode="External"/><Relationship Id="rId329" Type="http://schemas.openxmlformats.org/officeDocument/2006/relationships/hyperlink" Target="javascript:__doPostBack('ctl00$ContentPlaceHolder1$Grd_tot_detail$ctl23$hypDecember','')" TargetMode="External"/><Relationship Id="rId47" Type="http://schemas.openxmlformats.org/officeDocument/2006/relationships/hyperlink" Target="javascript:__doPostBack('ctl00$ContentPlaceHolder1$Grd_tot_detail$ctl03$hypOcteber','')" TargetMode="External"/><Relationship Id="rId68" Type="http://schemas.openxmlformats.org/officeDocument/2006/relationships/hyperlink" Target="javascript:__doPostBack('ctl00$ContentPlaceHolder1$Grd_tot_detail$ctl05$lbtnfreezsch','')" TargetMode="External"/><Relationship Id="rId89" Type="http://schemas.openxmlformats.org/officeDocument/2006/relationships/hyperlink" Target="javascript:__doPostBack('ctl00$ContentPlaceHolder1$Grd_tot_detail$ctl06$hypOcteber','')" TargetMode="External"/><Relationship Id="rId112" Type="http://schemas.openxmlformats.org/officeDocument/2006/relationships/hyperlink" Target="javascript:__doPostBack('ctl00$ContentPlaceHolder1$Grd_tot_detail$ctl08$hypmay','')" TargetMode="External"/><Relationship Id="rId133" Type="http://schemas.openxmlformats.org/officeDocument/2006/relationships/hyperlink" Target="javascript:__doPostBack('ctl00$ContentPlaceHolder1$Grd_tot_detail$ctl09$hypDecember','')" TargetMode="External"/><Relationship Id="rId154" Type="http://schemas.openxmlformats.org/officeDocument/2006/relationships/hyperlink" Target="javascript:__doPostBack('ctl00$ContentPlaceHolder1$Grd_tot_detail$ctl11$hypmay','')" TargetMode="External"/><Relationship Id="rId175" Type="http://schemas.openxmlformats.org/officeDocument/2006/relationships/hyperlink" Target="javascript:__doPostBack('ctl00$ContentPlaceHolder1$Grd_tot_detail$ctl12$hypDecember','')" TargetMode="External"/><Relationship Id="rId340" Type="http://schemas.openxmlformats.org/officeDocument/2006/relationships/hyperlink" Target="javascript:__doPostBack('ctl00$ContentPlaceHolder1$Grd_tot_detail$ctl24$hypSeptember','')" TargetMode="External"/><Relationship Id="rId361" Type="http://schemas.openxmlformats.org/officeDocument/2006/relationships/printerSettings" Target="../printerSettings/printerSettings51.bin"/><Relationship Id="rId196" Type="http://schemas.openxmlformats.org/officeDocument/2006/relationships/hyperlink" Target="javascript:__doPostBack('ctl00$ContentPlaceHolder1$Grd_tot_detail$ctl14$hypmay','')" TargetMode="External"/><Relationship Id="rId200" Type="http://schemas.openxmlformats.org/officeDocument/2006/relationships/hyperlink" Target="javascript:__doPostBack('ctl00$ContentPlaceHolder1$Grd_tot_detail$ctl14$hypSeptember','')" TargetMode="External"/><Relationship Id="rId16" Type="http://schemas.openxmlformats.org/officeDocument/2006/relationships/hyperlink" Target="javascript:__doPostBack('ctl00$ContentPlaceHolder1$Grd_tot_detail$ctl17$lnkbtn_name','')" TargetMode="External"/><Relationship Id="rId221" Type="http://schemas.openxmlformats.org/officeDocument/2006/relationships/hyperlink" Target="javascript:__doPostBack('ctl00$ContentPlaceHolder1$Grd_tot_detail$ctl16$lbtnttlsch','')" TargetMode="External"/><Relationship Id="rId242" Type="http://schemas.openxmlformats.org/officeDocument/2006/relationships/hyperlink" Target="javascript:__doPostBack('ctl00$ContentPlaceHolder1$Grd_tot_detail$ctl17$hypSeptember','')" TargetMode="External"/><Relationship Id="rId263" Type="http://schemas.openxmlformats.org/officeDocument/2006/relationships/hyperlink" Target="javascript:__doPostBack('ctl00$ContentPlaceHolder1$Grd_tot_detail$ctl19$lbtnttlsch','')" TargetMode="External"/><Relationship Id="rId284" Type="http://schemas.openxmlformats.org/officeDocument/2006/relationships/hyperlink" Target="javascript:__doPostBack('ctl00$ContentPlaceHolder1$Grd_tot_detail$ctl20$hypSeptember','')" TargetMode="External"/><Relationship Id="rId319" Type="http://schemas.openxmlformats.org/officeDocument/2006/relationships/hyperlink" Target="javascript:__doPostBack('ctl00$ContentPlaceHolder1$Grd_tot_detail$ctl23$lbtnttlsch','')" TargetMode="External"/><Relationship Id="rId37" Type="http://schemas.openxmlformats.org/officeDocument/2006/relationships/hyperlink" Target="javascript:__doPostBack('ctl00$ContentPlaceHolder1$Grd_tot_detail$ctl02$hypFeb','')" TargetMode="External"/><Relationship Id="rId58" Type="http://schemas.openxmlformats.org/officeDocument/2006/relationships/hyperlink" Target="javascript:__doPostBack('ctl00$ContentPlaceHolder1$Grd_tot_detail$ctl04$hypjuly','')" TargetMode="External"/><Relationship Id="rId79" Type="http://schemas.openxmlformats.org/officeDocument/2006/relationships/hyperlink" Target="javascript:__doPostBack('ctl00$ContentPlaceHolder1$Grd_tot_detail$ctl05$hypFeb','')" TargetMode="External"/><Relationship Id="rId102" Type="http://schemas.openxmlformats.org/officeDocument/2006/relationships/hyperlink" Target="javascript:__doPostBack('ctl00$ContentPlaceHolder1$Grd_tot_detail$ctl07$hypSeptember','')" TargetMode="External"/><Relationship Id="rId123" Type="http://schemas.openxmlformats.org/officeDocument/2006/relationships/hyperlink" Target="javascript:__doPostBack('ctl00$ContentPlaceHolder1$Grd_tot_detail$ctl09$lbtnttlsch','')" TargetMode="External"/><Relationship Id="rId144" Type="http://schemas.openxmlformats.org/officeDocument/2006/relationships/hyperlink" Target="javascript:__doPostBack('ctl00$ContentPlaceHolder1$Grd_tot_detail$ctl10$hypSeptember','')" TargetMode="External"/><Relationship Id="rId330" Type="http://schemas.openxmlformats.org/officeDocument/2006/relationships/hyperlink" Target="javascript:__doPostBack('ctl00$ContentPlaceHolder1$Grd_tot_detail$ctl23$hypJanuary','')" TargetMode="External"/><Relationship Id="rId90" Type="http://schemas.openxmlformats.org/officeDocument/2006/relationships/hyperlink" Target="javascript:__doPostBack('ctl00$ContentPlaceHolder1$Grd_tot_detail$ctl06$hypNovember','')" TargetMode="External"/><Relationship Id="rId165" Type="http://schemas.openxmlformats.org/officeDocument/2006/relationships/hyperlink" Target="javascript:__doPostBack('ctl00$ContentPlaceHolder1$Grd_tot_detail$ctl12$lbtnttlsch','')" TargetMode="External"/><Relationship Id="rId186" Type="http://schemas.openxmlformats.org/officeDocument/2006/relationships/hyperlink" Target="javascript:__doPostBack('ctl00$ContentPlaceHolder1$Grd_tot_detail$ctl13$hypSeptember','')" TargetMode="External"/><Relationship Id="rId351" Type="http://schemas.openxmlformats.org/officeDocument/2006/relationships/hyperlink" Target="javascript:__doPostBack('ctl00$ContentPlaceHolder1$Grd_tot_detail$ctl25$hypjune','')" TargetMode="External"/><Relationship Id="rId211" Type="http://schemas.openxmlformats.org/officeDocument/2006/relationships/hyperlink" Target="javascript:__doPostBack('ctl00$ContentPlaceHolder1$Grd_tot_detail$ctl15$hypjune','')" TargetMode="External"/><Relationship Id="rId232" Type="http://schemas.openxmlformats.org/officeDocument/2006/relationships/hyperlink" Target="javascript:__doPostBack('ctl00$ContentPlaceHolder1$Grd_tot_detail$ctl16$hypJanuary','')" TargetMode="External"/><Relationship Id="rId253" Type="http://schemas.openxmlformats.org/officeDocument/2006/relationships/hyperlink" Target="javascript:__doPostBack('ctl00$ContentPlaceHolder1$Grd_tot_detail$ctl18$hypjune','')" TargetMode="External"/><Relationship Id="rId274" Type="http://schemas.openxmlformats.org/officeDocument/2006/relationships/hyperlink" Target="javascript:__doPostBack('ctl00$ContentPlaceHolder1$Grd_tot_detail$ctl19$hypJanuary','')" TargetMode="External"/><Relationship Id="rId295" Type="http://schemas.openxmlformats.org/officeDocument/2006/relationships/hyperlink" Target="javascript:__doPostBack('ctl00$ContentPlaceHolder1$Grd_tot_detail$ctl21$hypjune','')" TargetMode="External"/><Relationship Id="rId309" Type="http://schemas.openxmlformats.org/officeDocument/2006/relationships/hyperlink" Target="javascript:__doPostBack('ctl00$ContentPlaceHolder1$Grd_tot_detail$ctl22$hypjune','')" TargetMode="External"/><Relationship Id="rId27" Type="http://schemas.openxmlformats.org/officeDocument/2006/relationships/hyperlink" Target="javascript:__doPostBack('ctl00$ContentPlaceHolder1$Grd_tot_detail$ctl02$hypapr','')" TargetMode="External"/><Relationship Id="rId48" Type="http://schemas.openxmlformats.org/officeDocument/2006/relationships/hyperlink" Target="javascript:__doPostBack('ctl00$ContentPlaceHolder1$Grd_tot_detail$ctl03$hypNovember','')" TargetMode="External"/><Relationship Id="rId69" Type="http://schemas.openxmlformats.org/officeDocument/2006/relationships/hyperlink" Target="javascript:__doPostBack('ctl00$ContentPlaceHolder1$Grd_tot_detail$ctl05$hypapr','')" TargetMode="External"/><Relationship Id="rId113" Type="http://schemas.openxmlformats.org/officeDocument/2006/relationships/hyperlink" Target="javascript:__doPostBack('ctl00$ContentPlaceHolder1$Grd_tot_detail$ctl08$hypjune','')" TargetMode="External"/><Relationship Id="rId134" Type="http://schemas.openxmlformats.org/officeDocument/2006/relationships/hyperlink" Target="javascript:__doPostBack('ctl00$ContentPlaceHolder1$Grd_tot_detail$ctl09$hypJanuary','')" TargetMode="External"/><Relationship Id="rId320" Type="http://schemas.openxmlformats.org/officeDocument/2006/relationships/hyperlink" Target="javascript:__doPostBack('ctl00$ContentPlaceHolder1$Grd_tot_detail$ctl23$lbtnfreezsch','')" TargetMode="External"/><Relationship Id="rId80" Type="http://schemas.openxmlformats.org/officeDocument/2006/relationships/hyperlink" Target="javascript:__doPostBack('ctl00$ContentPlaceHolder1$Grd_tot_detail$ctl05$hypMarch','')" TargetMode="External"/><Relationship Id="rId155" Type="http://schemas.openxmlformats.org/officeDocument/2006/relationships/hyperlink" Target="javascript:__doPostBack('ctl00$ContentPlaceHolder1$Grd_tot_detail$ctl11$hypjune','')" TargetMode="External"/><Relationship Id="rId176" Type="http://schemas.openxmlformats.org/officeDocument/2006/relationships/hyperlink" Target="javascript:__doPostBack('ctl00$ContentPlaceHolder1$Grd_tot_detail$ctl12$hypJanuary','')" TargetMode="External"/><Relationship Id="rId197" Type="http://schemas.openxmlformats.org/officeDocument/2006/relationships/hyperlink" Target="javascript:__doPostBack('ctl00$ContentPlaceHolder1$Grd_tot_detail$ctl14$hypjune','')" TargetMode="External"/><Relationship Id="rId341" Type="http://schemas.openxmlformats.org/officeDocument/2006/relationships/hyperlink" Target="javascript:__doPostBack('ctl00$ContentPlaceHolder1$Grd_tot_detail$ctl24$hypOcteber','')" TargetMode="External"/><Relationship Id="rId362" Type="http://schemas.openxmlformats.org/officeDocument/2006/relationships/drawing" Target="../drawings/drawing10.xml"/><Relationship Id="rId201" Type="http://schemas.openxmlformats.org/officeDocument/2006/relationships/hyperlink" Target="javascript:__doPostBack('ctl00$ContentPlaceHolder1$Grd_tot_detail$ctl14$hypOcteber','')" TargetMode="External"/><Relationship Id="rId222" Type="http://schemas.openxmlformats.org/officeDocument/2006/relationships/hyperlink" Target="javascript:__doPostBack('ctl00$ContentPlaceHolder1$Grd_tot_detail$ctl16$lbtnfreezsch','')" TargetMode="External"/><Relationship Id="rId243" Type="http://schemas.openxmlformats.org/officeDocument/2006/relationships/hyperlink" Target="javascript:__doPostBack('ctl00$ContentPlaceHolder1$Grd_tot_detail$ctl17$hypOcteber','')" TargetMode="External"/><Relationship Id="rId264" Type="http://schemas.openxmlformats.org/officeDocument/2006/relationships/hyperlink" Target="javascript:__doPostBack('ctl00$ContentPlaceHolder1$Grd_tot_detail$ctl19$lbtnfreezsch','')" TargetMode="External"/><Relationship Id="rId285" Type="http://schemas.openxmlformats.org/officeDocument/2006/relationships/hyperlink" Target="javascript:__doPostBack('ctl00$ContentPlaceHolder1$Grd_tot_detail$ctl20$hypOcteber','')" TargetMode="External"/><Relationship Id="rId17" Type="http://schemas.openxmlformats.org/officeDocument/2006/relationships/hyperlink" Target="javascript:__doPostBack('ctl00$ContentPlaceHolder1$Grd_tot_detail$ctl18$lnkbtn_name','')" TargetMode="External"/><Relationship Id="rId38" Type="http://schemas.openxmlformats.org/officeDocument/2006/relationships/hyperlink" Target="javascript:__doPostBack('ctl00$ContentPlaceHolder1$Grd_tot_detail$ctl02$hypMarch','')" TargetMode="External"/><Relationship Id="rId59" Type="http://schemas.openxmlformats.org/officeDocument/2006/relationships/hyperlink" Target="javascript:__doPostBack('ctl00$ContentPlaceHolder1$Grd_tot_detail$ctl04$hypAugust','')" TargetMode="External"/><Relationship Id="rId103" Type="http://schemas.openxmlformats.org/officeDocument/2006/relationships/hyperlink" Target="javascript:__doPostBack('ctl00$ContentPlaceHolder1$Grd_tot_detail$ctl07$hypOcteber','')" TargetMode="External"/><Relationship Id="rId124" Type="http://schemas.openxmlformats.org/officeDocument/2006/relationships/hyperlink" Target="javascript:__doPostBack('ctl00$ContentPlaceHolder1$Grd_tot_detail$ctl09$lbtnfreezsch','')" TargetMode="External"/><Relationship Id="rId310" Type="http://schemas.openxmlformats.org/officeDocument/2006/relationships/hyperlink" Target="javascript:__doPostBack('ctl00$ContentPlaceHolder1$Grd_tot_detail$ctl22$hypjuly','')" TargetMode="External"/><Relationship Id="rId70" Type="http://schemas.openxmlformats.org/officeDocument/2006/relationships/hyperlink" Target="javascript:__doPostBack('ctl00$ContentPlaceHolder1$Grd_tot_detail$ctl05$hypmay','')" TargetMode="External"/><Relationship Id="rId91" Type="http://schemas.openxmlformats.org/officeDocument/2006/relationships/hyperlink" Target="javascript:__doPostBack('ctl00$ContentPlaceHolder1$Grd_tot_detail$ctl06$hypDecember','')" TargetMode="External"/><Relationship Id="rId145" Type="http://schemas.openxmlformats.org/officeDocument/2006/relationships/hyperlink" Target="javascript:__doPostBack('ctl00$ContentPlaceHolder1$Grd_tot_detail$ctl10$hypOcteber','')" TargetMode="External"/><Relationship Id="rId166" Type="http://schemas.openxmlformats.org/officeDocument/2006/relationships/hyperlink" Target="javascript:__doPostBack('ctl00$ContentPlaceHolder1$Grd_tot_detail$ctl12$lbtnfreezsch','')" TargetMode="External"/><Relationship Id="rId187" Type="http://schemas.openxmlformats.org/officeDocument/2006/relationships/hyperlink" Target="javascript:__doPostBack('ctl00$ContentPlaceHolder1$Grd_tot_detail$ctl13$hypOcteber','')" TargetMode="External"/><Relationship Id="rId331" Type="http://schemas.openxmlformats.org/officeDocument/2006/relationships/hyperlink" Target="javascript:__doPostBack('ctl00$ContentPlaceHolder1$Grd_tot_detail$ctl23$hypFeb','')" TargetMode="External"/><Relationship Id="rId352" Type="http://schemas.openxmlformats.org/officeDocument/2006/relationships/hyperlink" Target="javascript:__doPostBack('ctl00$ContentPlaceHolder1$Grd_tot_detail$ctl25$hypjuly','')" TargetMode="External"/><Relationship Id="rId1" Type="http://schemas.openxmlformats.org/officeDocument/2006/relationships/hyperlink" Target="javascript:__doPostBack('ctl00$ContentPlaceHolder1$Grd_tot_detail$ctl02$lnkbtn_name','')" TargetMode="External"/><Relationship Id="rId212" Type="http://schemas.openxmlformats.org/officeDocument/2006/relationships/hyperlink" Target="javascript:__doPostBack('ctl00$ContentPlaceHolder1$Grd_tot_detail$ctl15$hypjuly','')" TargetMode="External"/><Relationship Id="rId233" Type="http://schemas.openxmlformats.org/officeDocument/2006/relationships/hyperlink" Target="javascript:__doPostBack('ctl00$ContentPlaceHolder1$Grd_tot_detail$ctl16$hypFeb','')" TargetMode="External"/><Relationship Id="rId254" Type="http://schemas.openxmlformats.org/officeDocument/2006/relationships/hyperlink" Target="javascript:__doPostBack('ctl00$ContentPlaceHolder1$Grd_tot_detail$ctl18$hypjuly','')" TargetMode="External"/><Relationship Id="rId28" Type="http://schemas.openxmlformats.org/officeDocument/2006/relationships/hyperlink" Target="javascript:__doPostBack('ctl00$ContentPlaceHolder1$Grd_tot_detail$ctl02$hypmay','')" TargetMode="External"/><Relationship Id="rId49" Type="http://schemas.openxmlformats.org/officeDocument/2006/relationships/hyperlink" Target="javascript:__doPostBack('ctl00$ContentPlaceHolder1$Grd_tot_detail$ctl03$hypDecember','')" TargetMode="External"/><Relationship Id="rId114" Type="http://schemas.openxmlformats.org/officeDocument/2006/relationships/hyperlink" Target="javascript:__doPostBack('ctl00$ContentPlaceHolder1$Grd_tot_detail$ctl08$hypjuly','')" TargetMode="External"/><Relationship Id="rId275" Type="http://schemas.openxmlformats.org/officeDocument/2006/relationships/hyperlink" Target="javascript:__doPostBack('ctl00$ContentPlaceHolder1$Grd_tot_detail$ctl19$hypFeb','')" TargetMode="External"/><Relationship Id="rId296" Type="http://schemas.openxmlformats.org/officeDocument/2006/relationships/hyperlink" Target="javascript:__doPostBack('ctl00$ContentPlaceHolder1$Grd_tot_detail$ctl21$hypjuly','')" TargetMode="External"/><Relationship Id="rId300" Type="http://schemas.openxmlformats.org/officeDocument/2006/relationships/hyperlink" Target="javascript:__doPostBack('ctl00$ContentPlaceHolder1$Grd_tot_detail$ctl21$hypNovember','')" TargetMode="External"/><Relationship Id="rId60" Type="http://schemas.openxmlformats.org/officeDocument/2006/relationships/hyperlink" Target="javascript:__doPostBack('ctl00$ContentPlaceHolder1$Grd_tot_detail$ctl04$hypSeptember','')" TargetMode="External"/><Relationship Id="rId81" Type="http://schemas.openxmlformats.org/officeDocument/2006/relationships/hyperlink" Target="javascript:__doPostBack('ctl00$ContentPlaceHolder1$Grd_tot_detail$ctl06$lbtnttlsch','')" TargetMode="External"/><Relationship Id="rId135" Type="http://schemas.openxmlformats.org/officeDocument/2006/relationships/hyperlink" Target="javascript:__doPostBack('ctl00$ContentPlaceHolder1$Grd_tot_detail$ctl09$hypFeb','')" TargetMode="External"/><Relationship Id="rId156" Type="http://schemas.openxmlformats.org/officeDocument/2006/relationships/hyperlink" Target="javascript:__doPostBack('ctl00$ContentPlaceHolder1$Grd_tot_detail$ctl11$hypjuly','')" TargetMode="External"/><Relationship Id="rId177" Type="http://schemas.openxmlformats.org/officeDocument/2006/relationships/hyperlink" Target="javascript:__doPostBack('ctl00$ContentPlaceHolder1$Grd_tot_detail$ctl12$hypFeb','')" TargetMode="External"/><Relationship Id="rId198" Type="http://schemas.openxmlformats.org/officeDocument/2006/relationships/hyperlink" Target="javascript:__doPostBack('ctl00$ContentPlaceHolder1$Grd_tot_detail$ctl14$hypjuly','')" TargetMode="External"/><Relationship Id="rId321" Type="http://schemas.openxmlformats.org/officeDocument/2006/relationships/hyperlink" Target="javascript:__doPostBack('ctl00$ContentPlaceHolder1$Grd_tot_detail$ctl23$hypapr','')" TargetMode="External"/><Relationship Id="rId342" Type="http://schemas.openxmlformats.org/officeDocument/2006/relationships/hyperlink" Target="javascript:__doPostBack('ctl00$ContentPlaceHolder1$Grd_tot_detail$ctl24$hypNovember','')" TargetMode="External"/><Relationship Id="rId202" Type="http://schemas.openxmlformats.org/officeDocument/2006/relationships/hyperlink" Target="javascript:__doPostBack('ctl00$ContentPlaceHolder1$Grd_tot_detail$ctl14$hypNovember','')" TargetMode="External"/><Relationship Id="rId223" Type="http://schemas.openxmlformats.org/officeDocument/2006/relationships/hyperlink" Target="javascript:__doPostBack('ctl00$ContentPlaceHolder1$Grd_tot_detail$ctl16$hypapr','')" TargetMode="External"/><Relationship Id="rId244" Type="http://schemas.openxmlformats.org/officeDocument/2006/relationships/hyperlink" Target="javascript:__doPostBack('ctl00$ContentPlaceHolder1$Grd_tot_detail$ctl17$hypNovember','')" TargetMode="External"/><Relationship Id="rId18" Type="http://schemas.openxmlformats.org/officeDocument/2006/relationships/hyperlink" Target="javascript:__doPostBack('ctl00$ContentPlaceHolder1$Grd_tot_detail$ctl19$lnkbtn_name','')" TargetMode="External"/><Relationship Id="rId39" Type="http://schemas.openxmlformats.org/officeDocument/2006/relationships/hyperlink" Target="javascript:__doPostBack('ctl00$ContentPlaceHolder1$Grd_tot_detail$ctl03$lbtnttlsch','')" TargetMode="External"/><Relationship Id="rId265" Type="http://schemas.openxmlformats.org/officeDocument/2006/relationships/hyperlink" Target="javascript:__doPostBack('ctl00$ContentPlaceHolder1$Grd_tot_detail$ctl19$hypapr','')" TargetMode="External"/><Relationship Id="rId286" Type="http://schemas.openxmlformats.org/officeDocument/2006/relationships/hyperlink" Target="javascript:__doPostBack('ctl00$ContentPlaceHolder1$Grd_tot_detail$ctl20$hypNovember','')" TargetMode="External"/><Relationship Id="rId50" Type="http://schemas.openxmlformats.org/officeDocument/2006/relationships/hyperlink" Target="javascript:__doPostBack('ctl00$ContentPlaceHolder1$Grd_tot_detail$ctl03$hypJanuary','')" TargetMode="External"/><Relationship Id="rId104" Type="http://schemas.openxmlformats.org/officeDocument/2006/relationships/hyperlink" Target="javascript:__doPostBack('ctl00$ContentPlaceHolder1$Grd_tot_detail$ctl07$hypNovember','')" TargetMode="External"/><Relationship Id="rId125" Type="http://schemas.openxmlformats.org/officeDocument/2006/relationships/hyperlink" Target="javascript:__doPostBack('ctl00$ContentPlaceHolder1$Grd_tot_detail$ctl09$hypapr','')" TargetMode="External"/><Relationship Id="rId146" Type="http://schemas.openxmlformats.org/officeDocument/2006/relationships/hyperlink" Target="javascript:__doPostBack('ctl00$ContentPlaceHolder1$Grd_tot_detail$ctl10$hypNovember','')" TargetMode="External"/><Relationship Id="rId167" Type="http://schemas.openxmlformats.org/officeDocument/2006/relationships/hyperlink" Target="javascript:__doPostBack('ctl00$ContentPlaceHolder1$Grd_tot_detail$ctl12$hypapr','')" TargetMode="External"/><Relationship Id="rId188" Type="http://schemas.openxmlformats.org/officeDocument/2006/relationships/hyperlink" Target="javascript:__doPostBack('ctl00$ContentPlaceHolder1$Grd_tot_detail$ctl13$hypNovember','')" TargetMode="External"/><Relationship Id="rId311" Type="http://schemas.openxmlformats.org/officeDocument/2006/relationships/hyperlink" Target="javascript:__doPostBack('ctl00$ContentPlaceHolder1$Grd_tot_detail$ctl22$hypAugust','')" TargetMode="External"/><Relationship Id="rId332" Type="http://schemas.openxmlformats.org/officeDocument/2006/relationships/hyperlink" Target="javascript:__doPostBack('ctl00$ContentPlaceHolder1$Grd_tot_detail$ctl23$hypMarch','')" TargetMode="External"/><Relationship Id="rId353" Type="http://schemas.openxmlformats.org/officeDocument/2006/relationships/hyperlink" Target="javascript:__doPostBack('ctl00$ContentPlaceHolder1$Grd_tot_detail$ctl25$hypAugust','')" TargetMode="External"/><Relationship Id="rId71" Type="http://schemas.openxmlformats.org/officeDocument/2006/relationships/hyperlink" Target="javascript:__doPostBack('ctl00$ContentPlaceHolder1$Grd_tot_detail$ctl05$hypjune','')" TargetMode="External"/><Relationship Id="rId92" Type="http://schemas.openxmlformats.org/officeDocument/2006/relationships/hyperlink" Target="javascript:__doPostBack('ctl00$ContentPlaceHolder1$Grd_tot_detail$ctl06$hypJanuary','')" TargetMode="External"/><Relationship Id="rId213" Type="http://schemas.openxmlformats.org/officeDocument/2006/relationships/hyperlink" Target="javascript:__doPostBack('ctl00$ContentPlaceHolder1$Grd_tot_detail$ctl15$hypAugust','')" TargetMode="External"/><Relationship Id="rId234" Type="http://schemas.openxmlformats.org/officeDocument/2006/relationships/hyperlink" Target="javascript:__doPostBack('ctl00$ContentPlaceHolder1$Grd_tot_detail$ctl16$hypMarch','')" TargetMode="External"/><Relationship Id="rId2" Type="http://schemas.openxmlformats.org/officeDocument/2006/relationships/hyperlink" Target="javascript:__doPostBack('ctl00$ContentPlaceHolder1$Grd_tot_detail$ctl03$lnkbtn_name','')" TargetMode="External"/><Relationship Id="rId29" Type="http://schemas.openxmlformats.org/officeDocument/2006/relationships/hyperlink" Target="javascript:__doPostBack('ctl00$ContentPlaceHolder1$Grd_tot_detail$ctl02$hypjune','')" TargetMode="External"/><Relationship Id="rId255" Type="http://schemas.openxmlformats.org/officeDocument/2006/relationships/hyperlink" Target="javascript:__doPostBack('ctl00$ContentPlaceHolder1$Grd_tot_detail$ctl18$hypAugust','')" TargetMode="External"/><Relationship Id="rId276" Type="http://schemas.openxmlformats.org/officeDocument/2006/relationships/hyperlink" Target="javascript:__doPostBack('ctl00$ContentPlaceHolder1$Grd_tot_detail$ctl19$hypMarch','')" TargetMode="External"/><Relationship Id="rId297" Type="http://schemas.openxmlformats.org/officeDocument/2006/relationships/hyperlink" Target="javascript:__doPostBack('ctl00$ContentPlaceHolder1$Grd_tot_detail$ctl21$hypAugust','')" TargetMode="External"/><Relationship Id="rId40" Type="http://schemas.openxmlformats.org/officeDocument/2006/relationships/hyperlink" Target="javascript:__doPostBack('ctl00$ContentPlaceHolder1$Grd_tot_detail$ctl03$lbtnfreezsch','')" TargetMode="External"/><Relationship Id="rId115" Type="http://schemas.openxmlformats.org/officeDocument/2006/relationships/hyperlink" Target="javascript:__doPostBack('ctl00$ContentPlaceHolder1$Grd_tot_detail$ctl08$hypAugust','')" TargetMode="External"/><Relationship Id="rId136" Type="http://schemas.openxmlformats.org/officeDocument/2006/relationships/hyperlink" Target="javascript:__doPostBack('ctl00$ContentPlaceHolder1$Grd_tot_detail$ctl09$hypMarch','')" TargetMode="External"/><Relationship Id="rId157" Type="http://schemas.openxmlformats.org/officeDocument/2006/relationships/hyperlink" Target="javascript:__doPostBack('ctl00$ContentPlaceHolder1$Grd_tot_detail$ctl11$hypAugust','')" TargetMode="External"/><Relationship Id="rId178" Type="http://schemas.openxmlformats.org/officeDocument/2006/relationships/hyperlink" Target="javascript:__doPostBack('ctl00$ContentPlaceHolder1$Grd_tot_detail$ctl12$hypMarch','')" TargetMode="External"/><Relationship Id="rId301" Type="http://schemas.openxmlformats.org/officeDocument/2006/relationships/hyperlink" Target="javascript:__doPostBack('ctl00$ContentPlaceHolder1$Grd_tot_detail$ctl21$hypDecember','')" TargetMode="External"/><Relationship Id="rId322" Type="http://schemas.openxmlformats.org/officeDocument/2006/relationships/hyperlink" Target="javascript:__doPostBack('ctl00$ContentPlaceHolder1$Grd_tot_detail$ctl23$hypmay','')" TargetMode="External"/><Relationship Id="rId343" Type="http://schemas.openxmlformats.org/officeDocument/2006/relationships/hyperlink" Target="javascript:__doPostBack('ctl00$ContentPlaceHolder1$Grd_tot_detail$ctl24$hypDecember','')" TargetMode="External"/><Relationship Id="rId61" Type="http://schemas.openxmlformats.org/officeDocument/2006/relationships/hyperlink" Target="javascript:__doPostBack('ctl00$ContentPlaceHolder1$Grd_tot_detail$ctl04$hypOcteber','')" TargetMode="External"/><Relationship Id="rId82" Type="http://schemas.openxmlformats.org/officeDocument/2006/relationships/hyperlink" Target="javascript:__doPostBack('ctl00$ContentPlaceHolder1$Grd_tot_detail$ctl06$lbtnfreezsch','')" TargetMode="External"/><Relationship Id="rId199" Type="http://schemas.openxmlformats.org/officeDocument/2006/relationships/hyperlink" Target="javascript:__doPostBack('ctl00$ContentPlaceHolder1$Grd_tot_detail$ctl14$hypAugust','')" TargetMode="External"/><Relationship Id="rId203" Type="http://schemas.openxmlformats.org/officeDocument/2006/relationships/hyperlink" Target="javascript:__doPostBack('ctl00$ContentPlaceHolder1$Grd_tot_detail$ctl14$hypDecember','')" TargetMode="External"/><Relationship Id="rId19" Type="http://schemas.openxmlformats.org/officeDocument/2006/relationships/hyperlink" Target="javascript:__doPostBack('ctl00$ContentPlaceHolder1$Grd_tot_detail$ctl20$lnkbtn_name','')" TargetMode="External"/><Relationship Id="rId224" Type="http://schemas.openxmlformats.org/officeDocument/2006/relationships/hyperlink" Target="javascript:__doPostBack('ctl00$ContentPlaceHolder1$Grd_tot_detail$ctl16$hypmay','')" TargetMode="External"/><Relationship Id="rId245" Type="http://schemas.openxmlformats.org/officeDocument/2006/relationships/hyperlink" Target="javascript:__doPostBack('ctl00$ContentPlaceHolder1$Grd_tot_detail$ctl17$hypDecember','')" TargetMode="External"/><Relationship Id="rId266" Type="http://schemas.openxmlformats.org/officeDocument/2006/relationships/hyperlink" Target="javascript:__doPostBack('ctl00$ContentPlaceHolder1$Grd_tot_detail$ctl19$hypmay','')" TargetMode="External"/><Relationship Id="rId287" Type="http://schemas.openxmlformats.org/officeDocument/2006/relationships/hyperlink" Target="javascript:__doPostBack('ctl00$ContentPlaceHolder1$Grd_tot_detail$ctl20$hypDecember','')" TargetMode="External"/><Relationship Id="rId30" Type="http://schemas.openxmlformats.org/officeDocument/2006/relationships/hyperlink" Target="javascript:__doPostBack('ctl00$ContentPlaceHolder1$Grd_tot_detail$ctl02$hypjuly','')" TargetMode="External"/><Relationship Id="rId105" Type="http://schemas.openxmlformats.org/officeDocument/2006/relationships/hyperlink" Target="javascript:__doPostBack('ctl00$ContentPlaceHolder1$Grd_tot_detail$ctl07$hypDecember','')" TargetMode="External"/><Relationship Id="rId126" Type="http://schemas.openxmlformats.org/officeDocument/2006/relationships/hyperlink" Target="javascript:__doPostBack('ctl00$ContentPlaceHolder1$Grd_tot_detail$ctl09$hypmay','')" TargetMode="External"/><Relationship Id="rId147" Type="http://schemas.openxmlformats.org/officeDocument/2006/relationships/hyperlink" Target="javascript:__doPostBack('ctl00$ContentPlaceHolder1$Grd_tot_detail$ctl10$hypDecember','')" TargetMode="External"/><Relationship Id="rId168" Type="http://schemas.openxmlformats.org/officeDocument/2006/relationships/hyperlink" Target="javascript:__doPostBack('ctl00$ContentPlaceHolder1$Grd_tot_detail$ctl12$hypmay','')" TargetMode="External"/><Relationship Id="rId312" Type="http://schemas.openxmlformats.org/officeDocument/2006/relationships/hyperlink" Target="javascript:__doPostBack('ctl00$ContentPlaceHolder1$Grd_tot_detail$ctl22$hypSeptember','')" TargetMode="External"/><Relationship Id="rId333" Type="http://schemas.openxmlformats.org/officeDocument/2006/relationships/hyperlink" Target="javascript:__doPostBack('ctl00$ContentPlaceHolder1$Grd_tot_detail$ctl24$lbtnttlsch','')" TargetMode="External"/><Relationship Id="rId354" Type="http://schemas.openxmlformats.org/officeDocument/2006/relationships/hyperlink" Target="javascript:__doPostBack('ctl00$ContentPlaceHolder1$Grd_tot_detail$ctl25$hypSeptember','')" TargetMode="External"/><Relationship Id="rId51" Type="http://schemas.openxmlformats.org/officeDocument/2006/relationships/hyperlink" Target="javascript:__doPostBack('ctl00$ContentPlaceHolder1$Grd_tot_detail$ctl03$hypFeb','')" TargetMode="External"/><Relationship Id="rId72" Type="http://schemas.openxmlformats.org/officeDocument/2006/relationships/hyperlink" Target="javascript:__doPostBack('ctl00$ContentPlaceHolder1$Grd_tot_detail$ctl05$hypjuly','')" TargetMode="External"/><Relationship Id="rId93" Type="http://schemas.openxmlformats.org/officeDocument/2006/relationships/hyperlink" Target="javascript:__doPostBack('ctl00$ContentPlaceHolder1$Grd_tot_detail$ctl06$hypFeb','')" TargetMode="External"/><Relationship Id="rId189" Type="http://schemas.openxmlformats.org/officeDocument/2006/relationships/hyperlink" Target="javascript:__doPostBack('ctl00$ContentPlaceHolder1$Grd_tot_detail$ctl13$hypDecember','')" TargetMode="External"/><Relationship Id="rId3" Type="http://schemas.openxmlformats.org/officeDocument/2006/relationships/hyperlink" Target="javascript:__doPostBack('ctl00$ContentPlaceHolder1$Grd_tot_detail$ctl04$lnkbtn_name','')" TargetMode="External"/><Relationship Id="rId214" Type="http://schemas.openxmlformats.org/officeDocument/2006/relationships/hyperlink" Target="javascript:__doPostBack('ctl00$ContentPlaceHolder1$Grd_tot_detail$ctl15$hypSeptember','')" TargetMode="External"/><Relationship Id="rId235" Type="http://schemas.openxmlformats.org/officeDocument/2006/relationships/hyperlink" Target="javascript:__doPostBack('ctl00$ContentPlaceHolder1$Grd_tot_detail$ctl17$lbtnttlsch','')" TargetMode="External"/><Relationship Id="rId256" Type="http://schemas.openxmlformats.org/officeDocument/2006/relationships/hyperlink" Target="javascript:__doPostBack('ctl00$ContentPlaceHolder1$Grd_tot_detail$ctl18$hypSeptember','')" TargetMode="External"/><Relationship Id="rId277" Type="http://schemas.openxmlformats.org/officeDocument/2006/relationships/hyperlink" Target="javascript:__doPostBack('ctl00$ContentPlaceHolder1$Grd_tot_detail$ctl20$lbtnttlsch','')" TargetMode="External"/><Relationship Id="rId298" Type="http://schemas.openxmlformats.org/officeDocument/2006/relationships/hyperlink" Target="javascript:__doPostBack('ctl00$ContentPlaceHolder1$Grd_tot_detail$ctl21$hypSeptember','')" TargetMode="External"/><Relationship Id="rId116" Type="http://schemas.openxmlformats.org/officeDocument/2006/relationships/hyperlink" Target="javascript:__doPostBack('ctl00$ContentPlaceHolder1$Grd_tot_detail$ctl08$hypSeptember','')" TargetMode="External"/><Relationship Id="rId137" Type="http://schemas.openxmlformats.org/officeDocument/2006/relationships/hyperlink" Target="javascript:__doPostBack('ctl00$ContentPlaceHolder1$Grd_tot_detail$ctl10$lbtnttlsch','')" TargetMode="External"/><Relationship Id="rId158" Type="http://schemas.openxmlformats.org/officeDocument/2006/relationships/hyperlink" Target="javascript:__doPostBack('ctl00$ContentPlaceHolder1$Grd_tot_detail$ctl11$hypSeptember','')" TargetMode="External"/><Relationship Id="rId302" Type="http://schemas.openxmlformats.org/officeDocument/2006/relationships/hyperlink" Target="javascript:__doPostBack('ctl00$ContentPlaceHolder1$Grd_tot_detail$ctl21$hypJanuary','')" TargetMode="External"/><Relationship Id="rId323" Type="http://schemas.openxmlformats.org/officeDocument/2006/relationships/hyperlink" Target="javascript:__doPostBack('ctl00$ContentPlaceHolder1$Grd_tot_detail$ctl23$hypjune','')" TargetMode="External"/><Relationship Id="rId344" Type="http://schemas.openxmlformats.org/officeDocument/2006/relationships/hyperlink" Target="javascript:__doPostBack('ctl00$ContentPlaceHolder1$Grd_tot_detail$ctl24$hypJanuary','')" TargetMode="External"/><Relationship Id="rId20" Type="http://schemas.openxmlformats.org/officeDocument/2006/relationships/hyperlink" Target="javascript:__doPostBack('ctl00$ContentPlaceHolder1$Grd_tot_detail$ctl21$lnkbtn_name','')" TargetMode="External"/><Relationship Id="rId41" Type="http://schemas.openxmlformats.org/officeDocument/2006/relationships/hyperlink" Target="javascript:__doPostBack('ctl00$ContentPlaceHolder1$Grd_tot_detail$ctl03$hypapr','')" TargetMode="External"/><Relationship Id="rId62" Type="http://schemas.openxmlformats.org/officeDocument/2006/relationships/hyperlink" Target="javascript:__doPostBack('ctl00$ContentPlaceHolder1$Grd_tot_detail$ctl04$hypNovember','')" TargetMode="External"/><Relationship Id="rId83" Type="http://schemas.openxmlformats.org/officeDocument/2006/relationships/hyperlink" Target="javascript:__doPostBack('ctl00$ContentPlaceHolder1$Grd_tot_detail$ctl06$hypapr','')" TargetMode="External"/><Relationship Id="rId179" Type="http://schemas.openxmlformats.org/officeDocument/2006/relationships/hyperlink" Target="javascript:__doPostBack('ctl00$ContentPlaceHolder1$Grd_tot_detail$ctl13$lbtnttlsch','')" TargetMode="External"/><Relationship Id="rId190" Type="http://schemas.openxmlformats.org/officeDocument/2006/relationships/hyperlink" Target="javascript:__doPostBack('ctl00$ContentPlaceHolder1$Grd_tot_detail$ctl13$hypJanuary','')" TargetMode="External"/><Relationship Id="rId204" Type="http://schemas.openxmlformats.org/officeDocument/2006/relationships/hyperlink" Target="javascript:__doPostBack('ctl00$ContentPlaceHolder1$Grd_tot_detail$ctl14$hypJanuary','')" TargetMode="External"/><Relationship Id="rId225" Type="http://schemas.openxmlformats.org/officeDocument/2006/relationships/hyperlink" Target="javascript:__doPostBack('ctl00$ContentPlaceHolder1$Grd_tot_detail$ctl16$hypjune','')" TargetMode="External"/><Relationship Id="rId246" Type="http://schemas.openxmlformats.org/officeDocument/2006/relationships/hyperlink" Target="javascript:__doPostBack('ctl00$ContentPlaceHolder1$Grd_tot_detail$ctl17$hypJanuary','')" TargetMode="External"/><Relationship Id="rId267" Type="http://schemas.openxmlformats.org/officeDocument/2006/relationships/hyperlink" Target="javascript:__doPostBack('ctl00$ContentPlaceHolder1$Grd_tot_detail$ctl19$hypjune','')" TargetMode="External"/><Relationship Id="rId288" Type="http://schemas.openxmlformats.org/officeDocument/2006/relationships/hyperlink" Target="javascript:__doPostBack('ctl00$ContentPlaceHolder1$Grd_tot_detail$ctl20$hypJanuary','')" TargetMode="Externa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"/>
  <sheetViews>
    <sheetView zoomScaleSheetLayoutView="90" workbookViewId="0">
      <selection activeCell="S11" sqref="S11"/>
    </sheetView>
  </sheetViews>
  <sheetFormatPr defaultRowHeight="12.75"/>
  <cols>
    <col min="15" max="15" width="12.42578125" customWidth="1"/>
  </cols>
  <sheetData/>
  <printOptions horizontalCentered="1"/>
  <pageMargins left="0.70866141732283505" right="0.70866141732283505" top="0.23622047244094499" bottom="0" header="0.31496062992126" footer="0.31496062992126"/>
  <pageSetup paperSize="9" scale="8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8"/>
  <sheetViews>
    <sheetView view="pageBreakPreview" topLeftCell="A19" zoomScaleSheetLayoutView="100" workbookViewId="0">
      <selection activeCell="A44" sqref="A44"/>
    </sheetView>
  </sheetViews>
  <sheetFormatPr defaultRowHeight="12.75"/>
  <cols>
    <col min="1" max="1" width="6" style="503" customWidth="1"/>
    <col min="2" max="2" width="13.85546875" style="503" customWidth="1"/>
    <col min="3" max="3" width="11.28515625" style="503" customWidth="1"/>
    <col min="4" max="4" width="9.140625" style="503"/>
    <col min="5" max="5" width="9.5703125" style="503" customWidth="1"/>
    <col min="6" max="6" width="9.85546875" style="503" customWidth="1"/>
    <col min="7" max="7" width="8.85546875" style="503" customWidth="1"/>
    <col min="8" max="8" width="10.5703125" style="503" customWidth="1"/>
    <col min="9" max="9" width="9.85546875" style="503" customWidth="1"/>
    <col min="10" max="10" width="9.140625" style="503"/>
    <col min="11" max="11" width="11.85546875" style="503" customWidth="1"/>
    <col min="12" max="12" width="9.42578125" style="503" customWidth="1"/>
    <col min="13" max="13" width="12" style="503" customWidth="1"/>
    <col min="14" max="14" width="14.140625" style="503" customWidth="1"/>
    <col min="15" max="16384" width="9.140625" style="503"/>
  </cols>
  <sheetData>
    <row r="1" spans="1:14" ht="12.75" customHeight="1">
      <c r="D1" s="985"/>
      <c r="E1" s="985"/>
      <c r="F1" s="985"/>
      <c r="G1" s="985"/>
      <c r="H1" s="985"/>
      <c r="I1" s="985"/>
      <c r="J1" s="985"/>
      <c r="M1" s="531" t="s">
        <v>230</v>
      </c>
    </row>
    <row r="2" spans="1:14" ht="15">
      <c r="A2" s="1013" t="s">
        <v>0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</row>
    <row r="3" spans="1:14" ht="20.25">
      <c r="A3" s="1005" t="s">
        <v>857</v>
      </c>
      <c r="B3" s="1005"/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</row>
    <row r="4" spans="1:14" ht="11.25" customHeight="1"/>
    <row r="5" spans="1:14" ht="15.75">
      <c r="A5" s="1014" t="s">
        <v>880</v>
      </c>
      <c r="B5" s="1014"/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</row>
    <row r="7" spans="1:14">
      <c r="A7" s="411" t="s">
        <v>700</v>
      </c>
      <c r="B7" s="411"/>
      <c r="C7" s="430"/>
      <c r="D7" s="430"/>
      <c r="L7" s="1006" t="s">
        <v>870</v>
      </c>
      <c r="M7" s="1006"/>
      <c r="N7" s="1006"/>
    </row>
    <row r="8" spans="1:14" ht="15.75" customHeight="1">
      <c r="A8" s="1007" t="s">
        <v>2</v>
      </c>
      <c r="B8" s="1007" t="s">
        <v>3</v>
      </c>
      <c r="C8" s="1009" t="s">
        <v>4</v>
      </c>
      <c r="D8" s="1009"/>
      <c r="E8" s="1009"/>
      <c r="F8" s="1010"/>
      <c r="G8" s="1010"/>
      <c r="H8" s="1009" t="s">
        <v>94</v>
      </c>
      <c r="I8" s="1009"/>
      <c r="J8" s="1009"/>
      <c r="K8" s="1009"/>
      <c r="L8" s="1009"/>
      <c r="M8" s="1007" t="s">
        <v>124</v>
      </c>
      <c r="N8" s="1002" t="s">
        <v>125</v>
      </c>
    </row>
    <row r="9" spans="1:14" ht="51">
      <c r="A9" s="1008"/>
      <c r="B9" s="1008"/>
      <c r="C9" s="497" t="s">
        <v>5</v>
      </c>
      <c r="D9" s="497" t="s">
        <v>6</v>
      </c>
      <c r="E9" s="497" t="s">
        <v>327</v>
      </c>
      <c r="F9" s="497" t="s">
        <v>92</v>
      </c>
      <c r="G9" s="497" t="s">
        <v>108</v>
      </c>
      <c r="H9" s="497" t="s">
        <v>5</v>
      </c>
      <c r="I9" s="497" t="s">
        <v>6</v>
      </c>
      <c r="J9" s="497" t="s">
        <v>327</v>
      </c>
      <c r="K9" s="518" t="s">
        <v>92</v>
      </c>
      <c r="L9" s="518" t="s">
        <v>109</v>
      </c>
      <c r="M9" s="1008"/>
      <c r="N9" s="1002"/>
    </row>
    <row r="10" spans="1:14" s="430" customFormat="1">
      <c r="A10" s="497">
        <v>1</v>
      </c>
      <c r="B10" s="497">
        <v>2</v>
      </c>
      <c r="C10" s="497">
        <v>3</v>
      </c>
      <c r="D10" s="497">
        <v>4</v>
      </c>
      <c r="E10" s="497">
        <v>5</v>
      </c>
      <c r="F10" s="497">
        <v>6</v>
      </c>
      <c r="G10" s="497">
        <v>7</v>
      </c>
      <c r="H10" s="497">
        <v>8</v>
      </c>
      <c r="I10" s="497">
        <v>9</v>
      </c>
      <c r="J10" s="497">
        <v>10</v>
      </c>
      <c r="K10" s="422">
        <v>11</v>
      </c>
      <c r="L10" s="533">
        <v>12</v>
      </c>
      <c r="M10" s="533">
        <v>13</v>
      </c>
      <c r="N10" s="422">
        <v>14</v>
      </c>
    </row>
    <row r="11" spans="1:14">
      <c r="A11" s="422">
        <v>1</v>
      </c>
      <c r="B11" s="423" t="s">
        <v>652</v>
      </c>
      <c r="C11" s="532">
        <v>0</v>
      </c>
      <c r="D11" s="532">
        <v>290</v>
      </c>
      <c r="E11" s="532">
        <v>0</v>
      </c>
      <c r="F11" s="532">
        <v>9</v>
      </c>
      <c r="G11" s="520">
        <f t="shared" ref="G11:G35" si="0">SUM(C11:F11)</f>
        <v>299</v>
      </c>
      <c r="H11" s="532">
        <f>C11</f>
        <v>0</v>
      </c>
      <c r="I11" s="532">
        <f t="shared" ref="I11:K26" si="1">D11</f>
        <v>290</v>
      </c>
      <c r="J11" s="532">
        <f t="shared" si="1"/>
        <v>0</v>
      </c>
      <c r="K11" s="532">
        <f t="shared" si="1"/>
        <v>9</v>
      </c>
      <c r="L11" s="520">
        <f t="shared" ref="L11:L35" si="2">SUM(H11:K11)</f>
        <v>299</v>
      </c>
      <c r="M11" s="532">
        <f>G11-L11</f>
        <v>0</v>
      </c>
      <c r="N11" s="997"/>
    </row>
    <row r="12" spans="1:14">
      <c r="A12" s="422">
        <v>2</v>
      </c>
      <c r="B12" s="423" t="s">
        <v>653</v>
      </c>
      <c r="C12" s="532">
        <v>4</v>
      </c>
      <c r="D12" s="532">
        <v>880</v>
      </c>
      <c r="E12" s="532">
        <v>0</v>
      </c>
      <c r="F12" s="532">
        <v>16</v>
      </c>
      <c r="G12" s="520">
        <f t="shared" si="0"/>
        <v>900</v>
      </c>
      <c r="H12" s="532">
        <f t="shared" ref="H12:K34" si="3">C12</f>
        <v>4</v>
      </c>
      <c r="I12" s="532">
        <f t="shared" si="1"/>
        <v>880</v>
      </c>
      <c r="J12" s="532">
        <f t="shared" si="1"/>
        <v>0</v>
      </c>
      <c r="K12" s="532">
        <f t="shared" si="1"/>
        <v>16</v>
      </c>
      <c r="L12" s="520">
        <f t="shared" si="2"/>
        <v>900</v>
      </c>
      <c r="M12" s="532">
        <f t="shared" ref="M12:M35" si="4">G12-L12</f>
        <v>0</v>
      </c>
      <c r="N12" s="998"/>
    </row>
    <row r="13" spans="1:14">
      <c r="A13" s="422">
        <v>3</v>
      </c>
      <c r="B13" s="423" t="s">
        <v>654</v>
      </c>
      <c r="C13" s="532">
        <v>1</v>
      </c>
      <c r="D13" s="532">
        <v>688</v>
      </c>
      <c r="E13" s="532">
        <v>0</v>
      </c>
      <c r="F13" s="532">
        <v>41</v>
      </c>
      <c r="G13" s="520">
        <f t="shared" si="0"/>
        <v>730</v>
      </c>
      <c r="H13" s="532">
        <f t="shared" si="3"/>
        <v>1</v>
      </c>
      <c r="I13" s="532">
        <f t="shared" si="1"/>
        <v>688</v>
      </c>
      <c r="J13" s="532">
        <f t="shared" si="1"/>
        <v>0</v>
      </c>
      <c r="K13" s="532">
        <f t="shared" si="1"/>
        <v>41</v>
      </c>
      <c r="L13" s="520">
        <f t="shared" si="2"/>
        <v>730</v>
      </c>
      <c r="M13" s="532">
        <f t="shared" si="4"/>
        <v>0</v>
      </c>
      <c r="N13" s="998"/>
    </row>
    <row r="14" spans="1:14">
      <c r="A14" s="422">
        <v>4</v>
      </c>
      <c r="B14" s="423" t="s">
        <v>655</v>
      </c>
      <c r="C14" s="532">
        <v>0</v>
      </c>
      <c r="D14" s="532">
        <v>814</v>
      </c>
      <c r="E14" s="532">
        <v>0</v>
      </c>
      <c r="F14" s="532">
        <v>25</v>
      </c>
      <c r="G14" s="520">
        <f t="shared" si="0"/>
        <v>839</v>
      </c>
      <c r="H14" s="532">
        <f t="shared" si="3"/>
        <v>0</v>
      </c>
      <c r="I14" s="532">
        <f t="shared" si="1"/>
        <v>814</v>
      </c>
      <c r="J14" s="532">
        <f t="shared" si="1"/>
        <v>0</v>
      </c>
      <c r="K14" s="532">
        <f t="shared" si="1"/>
        <v>25</v>
      </c>
      <c r="L14" s="520">
        <f t="shared" si="2"/>
        <v>839</v>
      </c>
      <c r="M14" s="532">
        <f t="shared" si="4"/>
        <v>0</v>
      </c>
      <c r="N14" s="998"/>
    </row>
    <row r="15" spans="1:14">
      <c r="A15" s="422">
        <v>5</v>
      </c>
      <c r="B15" s="423" t="s">
        <v>656</v>
      </c>
      <c r="C15" s="532">
        <v>0</v>
      </c>
      <c r="D15" s="532">
        <v>631</v>
      </c>
      <c r="E15" s="532">
        <v>0</v>
      </c>
      <c r="F15" s="532">
        <v>41</v>
      </c>
      <c r="G15" s="520">
        <f t="shared" si="0"/>
        <v>672</v>
      </c>
      <c r="H15" s="532">
        <f t="shared" si="3"/>
        <v>0</v>
      </c>
      <c r="I15" s="532">
        <f t="shared" si="1"/>
        <v>631</v>
      </c>
      <c r="J15" s="532">
        <f t="shared" si="1"/>
        <v>0</v>
      </c>
      <c r="K15" s="532">
        <f t="shared" si="1"/>
        <v>41</v>
      </c>
      <c r="L15" s="520">
        <f t="shared" si="2"/>
        <v>672</v>
      </c>
      <c r="M15" s="532">
        <f t="shared" si="4"/>
        <v>0</v>
      </c>
      <c r="N15" s="998"/>
    </row>
    <row r="16" spans="1:14">
      <c r="A16" s="422">
        <v>6</v>
      </c>
      <c r="B16" s="423" t="s">
        <v>657</v>
      </c>
      <c r="C16" s="532">
        <v>0</v>
      </c>
      <c r="D16" s="532">
        <v>355</v>
      </c>
      <c r="E16" s="532">
        <v>0</v>
      </c>
      <c r="F16" s="532">
        <v>4</v>
      </c>
      <c r="G16" s="520">
        <f t="shared" si="0"/>
        <v>359</v>
      </c>
      <c r="H16" s="532">
        <f t="shared" si="3"/>
        <v>0</v>
      </c>
      <c r="I16" s="532">
        <f t="shared" si="1"/>
        <v>355</v>
      </c>
      <c r="J16" s="532">
        <f t="shared" si="1"/>
        <v>0</v>
      </c>
      <c r="K16" s="532">
        <f t="shared" si="1"/>
        <v>4</v>
      </c>
      <c r="L16" s="520">
        <f t="shared" si="2"/>
        <v>359</v>
      </c>
      <c r="M16" s="532">
        <f t="shared" si="4"/>
        <v>0</v>
      </c>
      <c r="N16" s="998"/>
    </row>
    <row r="17" spans="1:14">
      <c r="A17" s="422">
        <v>7</v>
      </c>
      <c r="B17" s="423" t="s">
        <v>658</v>
      </c>
      <c r="C17" s="532">
        <v>1</v>
      </c>
      <c r="D17" s="532">
        <v>443</v>
      </c>
      <c r="E17" s="532">
        <v>0</v>
      </c>
      <c r="F17" s="532">
        <v>62</v>
      </c>
      <c r="G17" s="520">
        <f t="shared" si="0"/>
        <v>506</v>
      </c>
      <c r="H17" s="532">
        <f t="shared" si="3"/>
        <v>1</v>
      </c>
      <c r="I17" s="532">
        <f t="shared" si="1"/>
        <v>443</v>
      </c>
      <c r="J17" s="532">
        <f t="shared" si="1"/>
        <v>0</v>
      </c>
      <c r="K17" s="532">
        <f t="shared" si="1"/>
        <v>62</v>
      </c>
      <c r="L17" s="520">
        <f t="shared" si="2"/>
        <v>506</v>
      </c>
      <c r="M17" s="532">
        <f t="shared" si="4"/>
        <v>0</v>
      </c>
      <c r="N17" s="998"/>
    </row>
    <row r="18" spans="1:14">
      <c r="A18" s="422">
        <v>8</v>
      </c>
      <c r="B18" s="423" t="s">
        <v>659</v>
      </c>
      <c r="C18" s="532">
        <v>2</v>
      </c>
      <c r="D18" s="532">
        <v>142</v>
      </c>
      <c r="E18" s="532">
        <v>0</v>
      </c>
      <c r="F18" s="532">
        <v>0</v>
      </c>
      <c r="G18" s="520">
        <f t="shared" si="0"/>
        <v>144</v>
      </c>
      <c r="H18" s="532">
        <f t="shared" si="3"/>
        <v>2</v>
      </c>
      <c r="I18" s="532">
        <f t="shared" si="1"/>
        <v>142</v>
      </c>
      <c r="J18" s="532">
        <f t="shared" si="1"/>
        <v>0</v>
      </c>
      <c r="K18" s="532">
        <f t="shared" si="1"/>
        <v>0</v>
      </c>
      <c r="L18" s="520">
        <f t="shared" si="2"/>
        <v>144</v>
      </c>
      <c r="M18" s="532">
        <f t="shared" si="4"/>
        <v>0</v>
      </c>
      <c r="N18" s="998"/>
    </row>
    <row r="19" spans="1:14">
      <c r="A19" s="422">
        <v>9</v>
      </c>
      <c r="B19" s="423" t="s">
        <v>660</v>
      </c>
      <c r="C19" s="532">
        <v>5</v>
      </c>
      <c r="D19" s="532">
        <v>781</v>
      </c>
      <c r="E19" s="532">
        <v>0</v>
      </c>
      <c r="F19" s="532">
        <v>66</v>
      </c>
      <c r="G19" s="520">
        <f t="shared" si="0"/>
        <v>852</v>
      </c>
      <c r="H19" s="532">
        <f t="shared" si="3"/>
        <v>5</v>
      </c>
      <c r="I19" s="532">
        <f t="shared" si="1"/>
        <v>781</v>
      </c>
      <c r="J19" s="532">
        <f t="shared" si="1"/>
        <v>0</v>
      </c>
      <c r="K19" s="532">
        <f t="shared" si="1"/>
        <v>66</v>
      </c>
      <c r="L19" s="520">
        <f t="shared" si="2"/>
        <v>852</v>
      </c>
      <c r="M19" s="532">
        <f t="shared" si="4"/>
        <v>0</v>
      </c>
      <c r="N19" s="998"/>
    </row>
    <row r="20" spans="1:14">
      <c r="A20" s="422">
        <v>10</v>
      </c>
      <c r="B20" s="423" t="s">
        <v>661</v>
      </c>
      <c r="C20" s="532">
        <v>1</v>
      </c>
      <c r="D20" s="532">
        <v>649</v>
      </c>
      <c r="E20" s="532">
        <v>0</v>
      </c>
      <c r="F20" s="532">
        <v>23</v>
      </c>
      <c r="G20" s="520">
        <f t="shared" si="0"/>
        <v>673</v>
      </c>
      <c r="H20" s="532">
        <f t="shared" si="3"/>
        <v>1</v>
      </c>
      <c r="I20" s="532">
        <f t="shared" si="1"/>
        <v>649</v>
      </c>
      <c r="J20" s="532">
        <f t="shared" si="1"/>
        <v>0</v>
      </c>
      <c r="K20" s="532">
        <f t="shared" si="1"/>
        <v>23</v>
      </c>
      <c r="L20" s="520">
        <f t="shared" si="2"/>
        <v>673</v>
      </c>
      <c r="M20" s="532">
        <f t="shared" si="4"/>
        <v>0</v>
      </c>
      <c r="N20" s="998"/>
    </row>
    <row r="21" spans="1:14">
      <c r="A21" s="422">
        <v>11</v>
      </c>
      <c r="B21" s="423" t="s">
        <v>662</v>
      </c>
      <c r="C21" s="532">
        <v>2</v>
      </c>
      <c r="D21" s="532">
        <v>397</v>
      </c>
      <c r="E21" s="532">
        <v>0</v>
      </c>
      <c r="F21" s="532">
        <v>15</v>
      </c>
      <c r="G21" s="520">
        <f t="shared" si="0"/>
        <v>414</v>
      </c>
      <c r="H21" s="532">
        <f t="shared" si="3"/>
        <v>2</v>
      </c>
      <c r="I21" s="532">
        <f t="shared" si="1"/>
        <v>397</v>
      </c>
      <c r="J21" s="532">
        <f t="shared" si="1"/>
        <v>0</v>
      </c>
      <c r="K21" s="532">
        <f t="shared" si="1"/>
        <v>15</v>
      </c>
      <c r="L21" s="520">
        <f t="shared" si="2"/>
        <v>414</v>
      </c>
      <c r="M21" s="532">
        <f t="shared" si="4"/>
        <v>0</v>
      </c>
      <c r="N21" s="998"/>
    </row>
    <row r="22" spans="1:14">
      <c r="A22" s="422">
        <v>12</v>
      </c>
      <c r="B22" s="423" t="s">
        <v>663</v>
      </c>
      <c r="C22" s="532">
        <v>10</v>
      </c>
      <c r="D22" s="532">
        <v>547</v>
      </c>
      <c r="E22" s="532">
        <v>0</v>
      </c>
      <c r="F22" s="532">
        <v>8</v>
      </c>
      <c r="G22" s="520">
        <f t="shared" si="0"/>
        <v>565</v>
      </c>
      <c r="H22" s="532">
        <f t="shared" si="3"/>
        <v>10</v>
      </c>
      <c r="I22" s="532">
        <f t="shared" si="1"/>
        <v>547</v>
      </c>
      <c r="J22" s="532">
        <f t="shared" si="1"/>
        <v>0</v>
      </c>
      <c r="K22" s="532">
        <f t="shared" si="1"/>
        <v>8</v>
      </c>
      <c r="L22" s="520">
        <f t="shared" si="2"/>
        <v>565</v>
      </c>
      <c r="M22" s="532">
        <f t="shared" si="4"/>
        <v>0</v>
      </c>
      <c r="N22" s="998"/>
    </row>
    <row r="23" spans="1:14">
      <c r="A23" s="422">
        <v>13</v>
      </c>
      <c r="B23" s="423" t="s">
        <v>664</v>
      </c>
      <c r="C23" s="532">
        <v>1</v>
      </c>
      <c r="D23" s="532">
        <v>556</v>
      </c>
      <c r="E23" s="532">
        <v>0</v>
      </c>
      <c r="F23" s="532">
        <v>122</v>
      </c>
      <c r="G23" s="520">
        <f t="shared" si="0"/>
        <v>679</v>
      </c>
      <c r="H23" s="532">
        <f t="shared" si="3"/>
        <v>1</v>
      </c>
      <c r="I23" s="532">
        <f t="shared" si="1"/>
        <v>556</v>
      </c>
      <c r="J23" s="532">
        <f t="shared" si="1"/>
        <v>0</v>
      </c>
      <c r="K23" s="532">
        <f t="shared" si="1"/>
        <v>122</v>
      </c>
      <c r="L23" s="520">
        <f t="shared" si="2"/>
        <v>679</v>
      </c>
      <c r="M23" s="532">
        <f t="shared" si="4"/>
        <v>0</v>
      </c>
      <c r="N23" s="998"/>
    </row>
    <row r="24" spans="1:14">
      <c r="A24" s="422">
        <v>14</v>
      </c>
      <c r="B24" s="423" t="s">
        <v>665</v>
      </c>
      <c r="C24" s="532">
        <v>0</v>
      </c>
      <c r="D24" s="532">
        <v>912</v>
      </c>
      <c r="E24" s="532">
        <v>0</v>
      </c>
      <c r="F24" s="532">
        <v>158</v>
      </c>
      <c r="G24" s="520">
        <f t="shared" si="0"/>
        <v>1070</v>
      </c>
      <c r="H24" s="532">
        <f t="shared" si="3"/>
        <v>0</v>
      </c>
      <c r="I24" s="532">
        <f t="shared" si="1"/>
        <v>912</v>
      </c>
      <c r="J24" s="532">
        <f t="shared" si="1"/>
        <v>0</v>
      </c>
      <c r="K24" s="532">
        <f t="shared" si="1"/>
        <v>158</v>
      </c>
      <c r="L24" s="520">
        <f t="shared" si="2"/>
        <v>1070</v>
      </c>
      <c r="M24" s="532">
        <f t="shared" si="4"/>
        <v>0</v>
      </c>
      <c r="N24" s="998"/>
    </row>
    <row r="25" spans="1:14">
      <c r="A25" s="422">
        <v>15</v>
      </c>
      <c r="B25" s="423" t="s">
        <v>666</v>
      </c>
      <c r="C25" s="532">
        <v>0</v>
      </c>
      <c r="D25" s="532">
        <v>1130</v>
      </c>
      <c r="E25" s="532">
        <v>0</v>
      </c>
      <c r="F25" s="532">
        <v>31</v>
      </c>
      <c r="G25" s="520">
        <f t="shared" si="0"/>
        <v>1161</v>
      </c>
      <c r="H25" s="532">
        <f t="shared" si="3"/>
        <v>0</v>
      </c>
      <c r="I25" s="532">
        <f t="shared" si="1"/>
        <v>1130</v>
      </c>
      <c r="J25" s="532">
        <f t="shared" si="1"/>
        <v>0</v>
      </c>
      <c r="K25" s="532">
        <f t="shared" si="1"/>
        <v>31</v>
      </c>
      <c r="L25" s="520">
        <f t="shared" si="2"/>
        <v>1161</v>
      </c>
      <c r="M25" s="532">
        <f t="shared" si="4"/>
        <v>0</v>
      </c>
      <c r="N25" s="998"/>
    </row>
    <row r="26" spans="1:14">
      <c r="A26" s="422">
        <v>16</v>
      </c>
      <c r="B26" s="423" t="s">
        <v>667</v>
      </c>
      <c r="C26" s="532">
        <v>11</v>
      </c>
      <c r="D26" s="532">
        <v>1102</v>
      </c>
      <c r="E26" s="532">
        <v>0</v>
      </c>
      <c r="F26" s="532">
        <v>32</v>
      </c>
      <c r="G26" s="520">
        <f t="shared" si="0"/>
        <v>1145</v>
      </c>
      <c r="H26" s="532">
        <f t="shared" si="3"/>
        <v>11</v>
      </c>
      <c r="I26" s="532">
        <f t="shared" si="1"/>
        <v>1102</v>
      </c>
      <c r="J26" s="532">
        <f t="shared" si="1"/>
        <v>0</v>
      </c>
      <c r="K26" s="532">
        <f t="shared" si="1"/>
        <v>32</v>
      </c>
      <c r="L26" s="520">
        <f t="shared" si="2"/>
        <v>1145</v>
      </c>
      <c r="M26" s="532">
        <f t="shared" si="4"/>
        <v>0</v>
      </c>
      <c r="N26" s="998"/>
    </row>
    <row r="27" spans="1:14">
      <c r="A27" s="422">
        <v>17</v>
      </c>
      <c r="B27" s="423" t="s">
        <v>668</v>
      </c>
      <c r="C27" s="532">
        <v>0</v>
      </c>
      <c r="D27" s="532">
        <v>752</v>
      </c>
      <c r="E27" s="532">
        <v>0</v>
      </c>
      <c r="F27" s="532">
        <v>22</v>
      </c>
      <c r="G27" s="520">
        <f t="shared" si="0"/>
        <v>774</v>
      </c>
      <c r="H27" s="532">
        <f t="shared" si="3"/>
        <v>0</v>
      </c>
      <c r="I27" s="532">
        <f t="shared" si="3"/>
        <v>752</v>
      </c>
      <c r="J27" s="532">
        <f t="shared" si="3"/>
        <v>0</v>
      </c>
      <c r="K27" s="532">
        <f t="shared" si="3"/>
        <v>22</v>
      </c>
      <c r="L27" s="520">
        <f t="shared" si="2"/>
        <v>774</v>
      </c>
      <c r="M27" s="532">
        <f t="shared" si="4"/>
        <v>0</v>
      </c>
      <c r="N27" s="998"/>
    </row>
    <row r="28" spans="1:14">
      <c r="A28" s="422">
        <v>18</v>
      </c>
      <c r="B28" s="423" t="s">
        <v>669</v>
      </c>
      <c r="C28" s="532">
        <v>1</v>
      </c>
      <c r="D28" s="532">
        <v>1203</v>
      </c>
      <c r="E28" s="532">
        <v>0</v>
      </c>
      <c r="F28" s="532">
        <v>60</v>
      </c>
      <c r="G28" s="520">
        <f t="shared" si="0"/>
        <v>1264</v>
      </c>
      <c r="H28" s="532">
        <f t="shared" si="3"/>
        <v>1</v>
      </c>
      <c r="I28" s="532">
        <f t="shared" si="3"/>
        <v>1203</v>
      </c>
      <c r="J28" s="532">
        <f t="shared" si="3"/>
        <v>0</v>
      </c>
      <c r="K28" s="532">
        <f t="shared" si="3"/>
        <v>60</v>
      </c>
      <c r="L28" s="520">
        <f t="shared" si="2"/>
        <v>1264</v>
      </c>
      <c r="M28" s="532">
        <f t="shared" si="4"/>
        <v>0</v>
      </c>
      <c r="N28" s="998"/>
    </row>
    <row r="29" spans="1:14">
      <c r="A29" s="422">
        <v>19</v>
      </c>
      <c r="B29" s="423" t="s">
        <v>670</v>
      </c>
      <c r="C29" s="532">
        <v>0</v>
      </c>
      <c r="D29" s="532">
        <v>1150</v>
      </c>
      <c r="E29" s="532">
        <v>0</v>
      </c>
      <c r="F29" s="532">
        <v>27</v>
      </c>
      <c r="G29" s="520">
        <f t="shared" si="0"/>
        <v>1177</v>
      </c>
      <c r="H29" s="532">
        <f t="shared" si="3"/>
        <v>0</v>
      </c>
      <c r="I29" s="532">
        <f t="shared" si="3"/>
        <v>1150</v>
      </c>
      <c r="J29" s="532">
        <f t="shared" si="3"/>
        <v>0</v>
      </c>
      <c r="K29" s="532">
        <f t="shared" si="3"/>
        <v>27</v>
      </c>
      <c r="L29" s="520">
        <f t="shared" si="2"/>
        <v>1177</v>
      </c>
      <c r="M29" s="532">
        <f t="shared" si="4"/>
        <v>0</v>
      </c>
      <c r="N29" s="998"/>
    </row>
    <row r="30" spans="1:14">
      <c r="A30" s="422">
        <v>20</v>
      </c>
      <c r="B30" s="423" t="s">
        <v>671</v>
      </c>
      <c r="C30" s="532">
        <v>0</v>
      </c>
      <c r="D30" s="532">
        <v>831</v>
      </c>
      <c r="E30" s="532">
        <v>0</v>
      </c>
      <c r="F30" s="532">
        <v>5</v>
      </c>
      <c r="G30" s="522">
        <f t="shared" si="0"/>
        <v>836</v>
      </c>
      <c r="H30" s="532">
        <f t="shared" si="3"/>
        <v>0</v>
      </c>
      <c r="I30" s="532">
        <f t="shared" si="3"/>
        <v>831</v>
      </c>
      <c r="J30" s="532">
        <f t="shared" si="3"/>
        <v>0</v>
      </c>
      <c r="K30" s="532">
        <f t="shared" si="3"/>
        <v>5</v>
      </c>
      <c r="L30" s="520">
        <f t="shared" si="2"/>
        <v>836</v>
      </c>
      <c r="M30" s="532">
        <f t="shared" si="4"/>
        <v>0</v>
      </c>
      <c r="N30" s="998"/>
    </row>
    <row r="31" spans="1:14">
      <c r="A31" s="422">
        <v>21</v>
      </c>
      <c r="B31" s="423" t="s">
        <v>672</v>
      </c>
      <c r="C31" s="532">
        <v>0</v>
      </c>
      <c r="D31" s="532">
        <v>120</v>
      </c>
      <c r="E31" s="532">
        <v>0</v>
      </c>
      <c r="F31" s="532">
        <v>0</v>
      </c>
      <c r="G31" s="522">
        <f t="shared" si="0"/>
        <v>120</v>
      </c>
      <c r="H31" s="532">
        <f t="shared" si="3"/>
        <v>0</v>
      </c>
      <c r="I31" s="532">
        <f t="shared" si="3"/>
        <v>120</v>
      </c>
      <c r="J31" s="532">
        <f t="shared" si="3"/>
        <v>0</v>
      </c>
      <c r="K31" s="532">
        <f t="shared" si="3"/>
        <v>0</v>
      </c>
      <c r="L31" s="520">
        <f t="shared" si="2"/>
        <v>120</v>
      </c>
      <c r="M31" s="532">
        <f t="shared" si="4"/>
        <v>0</v>
      </c>
      <c r="N31" s="998"/>
    </row>
    <row r="32" spans="1:14">
      <c r="A32" s="422">
        <v>22</v>
      </c>
      <c r="B32" s="423" t="s">
        <v>673</v>
      </c>
      <c r="C32" s="532">
        <v>0</v>
      </c>
      <c r="D32" s="532">
        <v>304</v>
      </c>
      <c r="E32" s="532">
        <v>0</v>
      </c>
      <c r="F32" s="532">
        <v>1</v>
      </c>
      <c r="G32" s="522">
        <f t="shared" si="0"/>
        <v>305</v>
      </c>
      <c r="H32" s="532">
        <f t="shared" si="3"/>
        <v>0</v>
      </c>
      <c r="I32" s="532">
        <f t="shared" si="3"/>
        <v>304</v>
      </c>
      <c r="J32" s="532">
        <f t="shared" si="3"/>
        <v>0</v>
      </c>
      <c r="K32" s="532">
        <f t="shared" si="3"/>
        <v>1</v>
      </c>
      <c r="L32" s="520">
        <f t="shared" si="2"/>
        <v>305</v>
      </c>
      <c r="M32" s="532">
        <f t="shared" si="4"/>
        <v>0</v>
      </c>
      <c r="N32" s="998"/>
    </row>
    <row r="33" spans="1:14">
      <c r="A33" s="422">
        <v>23</v>
      </c>
      <c r="B33" s="423" t="s">
        <v>674</v>
      </c>
      <c r="C33" s="532">
        <v>0</v>
      </c>
      <c r="D33" s="532">
        <v>413</v>
      </c>
      <c r="E33" s="532">
        <v>0</v>
      </c>
      <c r="F33" s="532">
        <v>0</v>
      </c>
      <c r="G33" s="522">
        <f t="shared" si="0"/>
        <v>413</v>
      </c>
      <c r="H33" s="532">
        <f t="shared" si="3"/>
        <v>0</v>
      </c>
      <c r="I33" s="532">
        <f t="shared" si="3"/>
        <v>413</v>
      </c>
      <c r="J33" s="532">
        <f t="shared" si="3"/>
        <v>0</v>
      </c>
      <c r="K33" s="532">
        <f t="shared" si="3"/>
        <v>0</v>
      </c>
      <c r="L33" s="520">
        <f t="shared" si="2"/>
        <v>413</v>
      </c>
      <c r="M33" s="532">
        <f t="shared" si="4"/>
        <v>0</v>
      </c>
      <c r="N33" s="998"/>
    </row>
    <row r="34" spans="1:14">
      <c r="A34" s="426">
        <v>24</v>
      </c>
      <c r="B34" s="423" t="s">
        <v>675</v>
      </c>
      <c r="C34" s="532">
        <v>1</v>
      </c>
      <c r="D34" s="532">
        <v>62</v>
      </c>
      <c r="E34" s="532">
        <v>0</v>
      </c>
      <c r="F34" s="532">
        <v>0</v>
      </c>
      <c r="G34" s="522">
        <f t="shared" si="0"/>
        <v>63</v>
      </c>
      <c r="H34" s="532">
        <f t="shared" si="3"/>
        <v>1</v>
      </c>
      <c r="I34" s="532">
        <f t="shared" si="3"/>
        <v>62</v>
      </c>
      <c r="J34" s="532">
        <f t="shared" si="3"/>
        <v>0</v>
      </c>
      <c r="K34" s="532">
        <f t="shared" si="3"/>
        <v>0</v>
      </c>
      <c r="L34" s="520">
        <f t="shared" si="2"/>
        <v>63</v>
      </c>
      <c r="M34" s="532">
        <f t="shared" si="4"/>
        <v>0</v>
      </c>
      <c r="N34" s="998"/>
    </row>
    <row r="35" spans="1:14">
      <c r="A35" s="993" t="s">
        <v>16</v>
      </c>
      <c r="B35" s="994"/>
      <c r="C35" s="520">
        <f>SUM(C11:C34)</f>
        <v>40</v>
      </c>
      <c r="D35" s="520">
        <f>SUM(D11:D34)</f>
        <v>15152</v>
      </c>
      <c r="E35" s="520">
        <f>SUM(E11:E34)</f>
        <v>0</v>
      </c>
      <c r="F35" s="520">
        <f>SUM(F11:F34)</f>
        <v>768</v>
      </c>
      <c r="G35" s="520">
        <f t="shared" si="0"/>
        <v>15960</v>
      </c>
      <c r="H35" s="520">
        <f>SUM(H11:H34)</f>
        <v>40</v>
      </c>
      <c r="I35" s="520">
        <f>SUM(I11:I34)</f>
        <v>15152</v>
      </c>
      <c r="J35" s="520">
        <f>SUM(J11:J34)</f>
        <v>0</v>
      </c>
      <c r="K35" s="520">
        <f>SUM(K11:K34)</f>
        <v>768</v>
      </c>
      <c r="L35" s="520">
        <f t="shared" si="2"/>
        <v>15960</v>
      </c>
      <c r="M35" s="521">
        <f t="shared" si="4"/>
        <v>0</v>
      </c>
      <c r="N35" s="999"/>
    </row>
    <row r="36" spans="1:14">
      <c r="A36" s="523"/>
      <c r="B36" s="524"/>
      <c r="C36" s="524"/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</row>
    <row r="37" spans="1:14">
      <c r="A37" s="525" t="s">
        <v>8</v>
      </c>
    </row>
    <row r="38" spans="1:14">
      <c r="A38" s="503" t="s">
        <v>9</v>
      </c>
    </row>
    <row r="39" spans="1:14">
      <c r="A39" s="503" t="s">
        <v>10</v>
      </c>
      <c r="K39" s="523" t="s">
        <v>11</v>
      </c>
      <c r="L39" s="523" t="s">
        <v>11</v>
      </c>
      <c r="M39" s="523"/>
      <c r="N39" s="523" t="s">
        <v>11</v>
      </c>
    </row>
    <row r="40" spans="1:14">
      <c r="A40" s="404" t="s">
        <v>397</v>
      </c>
      <c r="J40" s="523"/>
      <c r="K40" s="523"/>
      <c r="L40" s="523"/>
    </row>
    <row r="41" spans="1:14">
      <c r="C41" s="404" t="s">
        <v>398</v>
      </c>
      <c r="E41" s="524"/>
      <c r="F41" s="524"/>
      <c r="G41" s="524"/>
      <c r="H41" s="524"/>
      <c r="I41" s="524"/>
      <c r="J41" s="524"/>
      <c r="K41" s="524"/>
      <c r="L41" s="524"/>
      <c r="M41" s="524"/>
    </row>
    <row r="42" spans="1:14">
      <c r="E42" s="524"/>
      <c r="F42" s="524"/>
      <c r="G42" s="524"/>
      <c r="H42" s="524"/>
      <c r="I42" s="524"/>
      <c r="J42" s="524"/>
      <c r="K42" s="524"/>
      <c r="L42" s="524"/>
      <c r="M42" s="524"/>
      <c r="N42" s="524"/>
    </row>
    <row r="43" spans="1:14">
      <c r="E43" s="524"/>
      <c r="F43" s="524"/>
      <c r="G43" s="524"/>
      <c r="H43" s="524"/>
      <c r="I43" s="524"/>
      <c r="J43" s="524"/>
      <c r="K43" s="524"/>
      <c r="L43" s="524"/>
      <c r="M43" s="524"/>
      <c r="N43" s="524"/>
    </row>
    <row r="44" spans="1:14" ht="15.75" customHeight="1">
      <c r="A44" s="9" t="s">
        <v>1117</v>
      </c>
      <c r="B44" s="526"/>
      <c r="C44" s="526"/>
      <c r="D44" s="526"/>
      <c r="E44" s="985" t="s">
        <v>847</v>
      </c>
      <c r="F44" s="985"/>
      <c r="G44" s="985"/>
      <c r="H44" s="985"/>
      <c r="J44" s="985" t="s">
        <v>846</v>
      </c>
      <c r="K44" s="985"/>
      <c r="L44" s="985"/>
      <c r="M44" s="985"/>
      <c r="N44" s="985"/>
    </row>
    <row r="45" spans="1:14" ht="15.75" customHeight="1">
      <c r="A45" s="528" t="s">
        <v>11</v>
      </c>
      <c r="B45" s="528"/>
      <c r="C45" s="528"/>
      <c r="D45" s="528"/>
      <c r="E45" s="995" t="s">
        <v>845</v>
      </c>
      <c r="F45" s="995"/>
      <c r="G45" s="995"/>
      <c r="H45" s="995"/>
      <c r="I45" s="528"/>
      <c r="J45" s="1001" t="s">
        <v>845</v>
      </c>
      <c r="K45" s="1001"/>
      <c r="L45" s="1001"/>
      <c r="M45" s="1001"/>
      <c r="N45" s="1001"/>
    </row>
    <row r="46" spans="1:14" ht="15.75" customHeight="1">
      <c r="A46" s="528" t="s">
        <v>795</v>
      </c>
      <c r="B46" s="528"/>
      <c r="C46" s="528"/>
      <c r="D46" s="528"/>
      <c r="E46" s="995" t="s">
        <v>848</v>
      </c>
      <c r="F46" s="995"/>
      <c r="G46" s="995"/>
      <c r="H46" s="995"/>
      <c r="I46" s="528"/>
      <c r="J46" s="526"/>
      <c r="K46" s="526"/>
      <c r="L46" s="526"/>
      <c r="M46" s="526"/>
      <c r="N46" s="526"/>
    </row>
    <row r="47" spans="1:14" ht="15.75">
      <c r="J47" s="526"/>
      <c r="K47" s="526"/>
      <c r="L47" s="526"/>
      <c r="M47" s="526"/>
      <c r="N47" s="526"/>
    </row>
    <row r="48" spans="1:14">
      <c r="A48" s="996"/>
      <c r="B48" s="996"/>
      <c r="C48" s="996"/>
      <c r="D48" s="996"/>
      <c r="E48" s="996"/>
      <c r="F48" s="996"/>
      <c r="G48" s="996"/>
      <c r="H48" s="996"/>
      <c r="I48" s="996"/>
      <c r="J48" s="996"/>
      <c r="K48" s="996"/>
      <c r="L48" s="996"/>
      <c r="M48" s="996"/>
      <c r="N48" s="996"/>
    </row>
  </sheetData>
  <mergeCells count="19">
    <mergeCell ref="D1:J1"/>
    <mergeCell ref="A2:N2"/>
    <mergeCell ref="A3:N3"/>
    <mergeCell ref="A5:N5"/>
    <mergeCell ref="L7:N7"/>
    <mergeCell ref="E46:H46"/>
    <mergeCell ref="A48:N48"/>
    <mergeCell ref="N8:N9"/>
    <mergeCell ref="N11:N35"/>
    <mergeCell ref="A35:B35"/>
    <mergeCell ref="E44:H44"/>
    <mergeCell ref="J44:N44"/>
    <mergeCell ref="E45:H45"/>
    <mergeCell ref="J45:N45"/>
    <mergeCell ref="A8:A9"/>
    <mergeCell ref="B8:B9"/>
    <mergeCell ref="C8:G8"/>
    <mergeCell ref="H8:L8"/>
    <mergeCell ref="M8:M9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7"/>
  <sheetViews>
    <sheetView view="pageBreakPreview" topLeftCell="A23" zoomScaleSheetLayoutView="100" workbookViewId="0">
      <selection activeCell="B30" sqref="B30"/>
    </sheetView>
  </sheetViews>
  <sheetFormatPr defaultColWidth="9.140625" defaultRowHeight="12.75"/>
  <cols>
    <col min="1" max="1" width="7.42578125" style="404" customWidth="1"/>
    <col min="2" max="2" width="16.28515625" style="404" customWidth="1"/>
    <col min="3" max="3" width="10.28515625" style="404" customWidth="1"/>
    <col min="4" max="4" width="9.28515625" style="404" customWidth="1"/>
    <col min="5" max="6" width="9.140625" style="404"/>
    <col min="7" max="7" width="11.7109375" style="404" customWidth="1"/>
    <col min="8" max="8" width="11" style="404" customWidth="1"/>
    <col min="9" max="9" width="9.7109375" style="404" customWidth="1"/>
    <col min="10" max="10" width="9.5703125" style="404" customWidth="1"/>
    <col min="11" max="11" width="11.7109375" style="404" customWidth="1"/>
    <col min="12" max="12" width="10.7109375" style="404" customWidth="1"/>
    <col min="13" max="13" width="10.5703125" style="404" customWidth="1"/>
    <col min="14" max="14" width="13.5703125" style="404" customWidth="1"/>
    <col min="15" max="15" width="11.140625" style="404" customWidth="1"/>
    <col min="16" max="16" width="10.7109375" style="404" customWidth="1"/>
    <col min="17" max="17" width="13" style="404" customWidth="1"/>
    <col min="18" max="16384" width="9.140625" style="404"/>
  </cols>
  <sheetData>
    <row r="1" spans="1:17" s="503" customFormat="1" ht="12.75" customHeight="1"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1016" t="s">
        <v>56</v>
      </c>
      <c r="P1" s="1016"/>
      <c r="Q1" s="1016"/>
    </row>
    <row r="2" spans="1:17" s="503" customFormat="1" ht="15">
      <c r="A2" s="1013" t="s">
        <v>0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435"/>
      <c r="N2" s="435"/>
      <c r="O2" s="435"/>
      <c r="P2" s="435"/>
    </row>
    <row r="3" spans="1:17" s="503" customFormat="1" ht="20.25">
      <c r="A3" s="1005" t="s">
        <v>857</v>
      </c>
      <c r="B3" s="1005"/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437"/>
      <c r="N3" s="437"/>
      <c r="O3" s="437"/>
      <c r="P3" s="437"/>
    </row>
    <row r="4" spans="1:17" s="503" customFormat="1" ht="11.25" customHeight="1"/>
    <row r="5" spans="1:17" s="503" customFormat="1" ht="15.75" customHeight="1">
      <c r="A5" s="1017" t="s">
        <v>881</v>
      </c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404"/>
    </row>
    <row r="7" spans="1:17" ht="17.45" customHeight="1">
      <c r="A7" s="411" t="s">
        <v>700</v>
      </c>
      <c r="B7" s="411"/>
      <c r="C7" s="430"/>
      <c r="D7" s="430"/>
      <c r="N7" s="1018" t="s">
        <v>870</v>
      </c>
      <c r="O7" s="1018"/>
      <c r="P7" s="1018"/>
      <c r="Q7" s="1018"/>
    </row>
    <row r="8" spans="1:17" ht="24" customHeight="1">
      <c r="A8" s="1002" t="s">
        <v>2</v>
      </c>
      <c r="B8" s="1002" t="s">
        <v>3</v>
      </c>
      <c r="C8" s="1009" t="s">
        <v>882</v>
      </c>
      <c r="D8" s="1009"/>
      <c r="E8" s="1009"/>
      <c r="F8" s="1009"/>
      <c r="G8" s="1009"/>
      <c r="H8" s="1009" t="s">
        <v>601</v>
      </c>
      <c r="I8" s="1009"/>
      <c r="J8" s="1009"/>
      <c r="K8" s="1009"/>
      <c r="L8" s="1009"/>
      <c r="M8" s="1002" t="s">
        <v>101</v>
      </c>
      <c r="N8" s="1002"/>
      <c r="O8" s="1002"/>
      <c r="P8" s="1002"/>
      <c r="Q8" s="1002"/>
    </row>
    <row r="9" spans="1:17" s="430" customFormat="1" ht="60" customHeight="1">
      <c r="A9" s="1002"/>
      <c r="B9" s="1002"/>
      <c r="C9" s="497" t="s">
        <v>193</v>
      </c>
      <c r="D9" s="497" t="s">
        <v>194</v>
      </c>
      <c r="E9" s="497" t="s">
        <v>327</v>
      </c>
      <c r="F9" s="497" t="s">
        <v>199</v>
      </c>
      <c r="G9" s="497" t="s">
        <v>108</v>
      </c>
      <c r="H9" s="497" t="s">
        <v>193</v>
      </c>
      <c r="I9" s="497" t="s">
        <v>194</v>
      </c>
      <c r="J9" s="497" t="s">
        <v>327</v>
      </c>
      <c r="K9" s="497" t="s">
        <v>199</v>
      </c>
      <c r="L9" s="497" t="s">
        <v>330</v>
      </c>
      <c r="M9" s="497" t="s">
        <v>193</v>
      </c>
      <c r="N9" s="497" t="s">
        <v>194</v>
      </c>
      <c r="O9" s="497" t="s">
        <v>327</v>
      </c>
      <c r="P9" s="497" t="s">
        <v>199</v>
      </c>
      <c r="Q9" s="497" t="s">
        <v>110</v>
      </c>
    </row>
    <row r="10" spans="1:17" s="535" customFormat="1">
      <c r="A10" s="534">
        <v>1</v>
      </c>
      <c r="B10" s="534">
        <v>2</v>
      </c>
      <c r="C10" s="534">
        <v>3</v>
      </c>
      <c r="D10" s="534">
        <v>4</v>
      </c>
      <c r="E10" s="534">
        <v>5</v>
      </c>
      <c r="F10" s="534">
        <v>6</v>
      </c>
      <c r="G10" s="534">
        <v>7</v>
      </c>
      <c r="H10" s="534">
        <v>8</v>
      </c>
      <c r="I10" s="534">
        <v>9</v>
      </c>
      <c r="J10" s="534">
        <v>10</v>
      </c>
      <c r="K10" s="534">
        <v>11</v>
      </c>
      <c r="L10" s="534">
        <v>12</v>
      </c>
      <c r="M10" s="534">
        <v>13</v>
      </c>
      <c r="N10" s="534">
        <v>14</v>
      </c>
      <c r="O10" s="534">
        <v>15</v>
      </c>
      <c r="P10" s="534">
        <v>16</v>
      </c>
      <c r="Q10" s="534">
        <v>17</v>
      </c>
    </row>
    <row r="11" spans="1:17" ht="15" customHeight="1">
      <c r="A11" s="422">
        <v>1</v>
      </c>
      <c r="B11" s="536" t="s">
        <v>652</v>
      </c>
      <c r="C11" s="782">
        <v>0</v>
      </c>
      <c r="D11" s="782">
        <v>102705</v>
      </c>
      <c r="E11" s="782">
        <v>426</v>
      </c>
      <c r="F11" s="782">
        <v>0</v>
      </c>
      <c r="G11" s="544">
        <f t="shared" ref="G11:G34" si="0">SUM(C11:F11)</f>
        <v>103131</v>
      </c>
      <c r="H11" s="783">
        <v>0</v>
      </c>
      <c r="I11" s="783">
        <v>95085</v>
      </c>
      <c r="J11" s="783">
        <v>426</v>
      </c>
      <c r="K11" s="783">
        <v>0</v>
      </c>
      <c r="L11" s="544">
        <f t="shared" ref="L11:L35" si="1">SUM(H11:K11)</f>
        <v>95511</v>
      </c>
      <c r="M11" s="784">
        <f>H11*225</f>
        <v>0</v>
      </c>
      <c r="N11" s="784">
        <f>I11*225</f>
        <v>21394125</v>
      </c>
      <c r="O11" s="784">
        <f>J11*312</f>
        <v>132912</v>
      </c>
      <c r="P11" s="784">
        <f>K11*225</f>
        <v>0</v>
      </c>
      <c r="Q11" s="785">
        <f t="shared" ref="Q11:Q35" si="2">SUM(M11:P11)</f>
        <v>21527037</v>
      </c>
    </row>
    <row r="12" spans="1:17" ht="15" customHeight="1">
      <c r="A12" s="422">
        <v>2</v>
      </c>
      <c r="B12" s="536" t="s">
        <v>653</v>
      </c>
      <c r="C12" s="782">
        <v>0</v>
      </c>
      <c r="D12" s="782">
        <v>325941</v>
      </c>
      <c r="E12" s="782">
        <v>925</v>
      </c>
      <c r="F12" s="782">
        <v>87</v>
      </c>
      <c r="G12" s="544">
        <f t="shared" si="0"/>
        <v>326953</v>
      </c>
      <c r="H12" s="783">
        <v>0</v>
      </c>
      <c r="I12" s="783">
        <v>297648</v>
      </c>
      <c r="J12" s="783">
        <v>925</v>
      </c>
      <c r="K12" s="783">
        <v>81</v>
      </c>
      <c r="L12" s="544">
        <f t="shared" si="1"/>
        <v>298654</v>
      </c>
      <c r="M12" s="784">
        <f t="shared" ref="M12:N34" si="3">H12*225</f>
        <v>0</v>
      </c>
      <c r="N12" s="784">
        <f t="shared" si="3"/>
        <v>66970800</v>
      </c>
      <c r="O12" s="784">
        <f t="shared" ref="O12:O34" si="4">J12*312</f>
        <v>288600</v>
      </c>
      <c r="P12" s="784">
        <f t="shared" ref="P12:P34" si="5">K12*225</f>
        <v>18225</v>
      </c>
      <c r="Q12" s="785">
        <f t="shared" si="2"/>
        <v>67277625</v>
      </c>
    </row>
    <row r="13" spans="1:17" ht="15" customHeight="1">
      <c r="A13" s="422">
        <v>3</v>
      </c>
      <c r="B13" s="536" t="s">
        <v>654</v>
      </c>
      <c r="C13" s="782">
        <v>0</v>
      </c>
      <c r="D13" s="782">
        <v>316693</v>
      </c>
      <c r="E13" s="782">
        <v>4445</v>
      </c>
      <c r="F13" s="782">
        <v>0</v>
      </c>
      <c r="G13" s="544">
        <f t="shared" si="0"/>
        <v>321138</v>
      </c>
      <c r="H13" s="783">
        <v>0</v>
      </c>
      <c r="I13" s="783">
        <v>297444</v>
      </c>
      <c r="J13" s="783">
        <v>4445</v>
      </c>
      <c r="K13" s="783">
        <v>0</v>
      </c>
      <c r="L13" s="544">
        <f t="shared" si="1"/>
        <v>301889</v>
      </c>
      <c r="M13" s="784">
        <f t="shared" si="3"/>
        <v>0</v>
      </c>
      <c r="N13" s="784">
        <f t="shared" si="3"/>
        <v>66924900</v>
      </c>
      <c r="O13" s="784">
        <f t="shared" si="4"/>
        <v>1386840</v>
      </c>
      <c r="P13" s="784">
        <f t="shared" si="5"/>
        <v>0</v>
      </c>
      <c r="Q13" s="785">
        <f t="shared" si="2"/>
        <v>68311740</v>
      </c>
    </row>
    <row r="14" spans="1:17" ht="15" customHeight="1">
      <c r="A14" s="422">
        <v>4</v>
      </c>
      <c r="B14" s="536" t="s">
        <v>655</v>
      </c>
      <c r="C14" s="782">
        <v>0</v>
      </c>
      <c r="D14" s="782">
        <v>407498</v>
      </c>
      <c r="E14" s="782">
        <v>1060</v>
      </c>
      <c r="F14" s="782">
        <v>1753</v>
      </c>
      <c r="G14" s="544">
        <f t="shared" si="0"/>
        <v>410311</v>
      </c>
      <c r="H14" s="783">
        <v>0</v>
      </c>
      <c r="I14" s="783">
        <v>379920</v>
      </c>
      <c r="J14" s="783">
        <v>1060</v>
      </c>
      <c r="K14" s="783">
        <v>1623</v>
      </c>
      <c r="L14" s="544">
        <f t="shared" si="1"/>
        <v>382603</v>
      </c>
      <c r="M14" s="784">
        <f t="shared" si="3"/>
        <v>0</v>
      </c>
      <c r="N14" s="784">
        <f t="shared" si="3"/>
        <v>85482000</v>
      </c>
      <c r="O14" s="784">
        <f t="shared" si="4"/>
        <v>330720</v>
      </c>
      <c r="P14" s="784">
        <f t="shared" si="5"/>
        <v>365175</v>
      </c>
      <c r="Q14" s="785">
        <f t="shared" si="2"/>
        <v>86177895</v>
      </c>
    </row>
    <row r="15" spans="1:17" ht="15" customHeight="1">
      <c r="A15" s="422">
        <v>5</v>
      </c>
      <c r="B15" s="536" t="s">
        <v>656</v>
      </c>
      <c r="C15" s="782">
        <v>0</v>
      </c>
      <c r="D15" s="782">
        <v>238456</v>
      </c>
      <c r="E15" s="782">
        <v>866</v>
      </c>
      <c r="F15" s="782">
        <v>72</v>
      </c>
      <c r="G15" s="544">
        <f t="shared" si="0"/>
        <v>239394</v>
      </c>
      <c r="H15" s="783">
        <v>0</v>
      </c>
      <c r="I15" s="783">
        <v>207821</v>
      </c>
      <c r="J15" s="783">
        <v>736</v>
      </c>
      <c r="K15" s="783">
        <v>67</v>
      </c>
      <c r="L15" s="544">
        <f t="shared" si="1"/>
        <v>208624</v>
      </c>
      <c r="M15" s="784">
        <f t="shared" si="3"/>
        <v>0</v>
      </c>
      <c r="N15" s="784">
        <f t="shared" si="3"/>
        <v>46759725</v>
      </c>
      <c r="O15" s="784">
        <f t="shared" si="4"/>
        <v>229632</v>
      </c>
      <c r="P15" s="784">
        <f t="shared" si="5"/>
        <v>15075</v>
      </c>
      <c r="Q15" s="785">
        <f t="shared" si="2"/>
        <v>47004432</v>
      </c>
    </row>
    <row r="16" spans="1:17" ht="15" customHeight="1">
      <c r="A16" s="422">
        <v>6</v>
      </c>
      <c r="B16" s="536" t="s">
        <v>657</v>
      </c>
      <c r="C16" s="782">
        <v>2861</v>
      </c>
      <c r="D16" s="782">
        <v>144526</v>
      </c>
      <c r="E16" s="782">
        <v>2000</v>
      </c>
      <c r="F16" s="782">
        <v>57</v>
      </c>
      <c r="G16" s="544">
        <f t="shared" si="0"/>
        <v>149444</v>
      </c>
      <c r="H16" s="783">
        <v>2641</v>
      </c>
      <c r="I16" s="783">
        <v>133458</v>
      </c>
      <c r="J16" s="783">
        <v>2000</v>
      </c>
      <c r="K16" s="783">
        <v>53</v>
      </c>
      <c r="L16" s="544">
        <f t="shared" si="1"/>
        <v>138152</v>
      </c>
      <c r="M16" s="784">
        <f t="shared" si="3"/>
        <v>594225</v>
      </c>
      <c r="N16" s="784">
        <f t="shared" si="3"/>
        <v>30028050</v>
      </c>
      <c r="O16" s="784">
        <f t="shared" si="4"/>
        <v>624000</v>
      </c>
      <c r="P16" s="784">
        <f t="shared" si="5"/>
        <v>11925</v>
      </c>
      <c r="Q16" s="785">
        <f t="shared" si="2"/>
        <v>31258200</v>
      </c>
    </row>
    <row r="17" spans="1:17" ht="15" customHeight="1">
      <c r="A17" s="422">
        <v>7</v>
      </c>
      <c r="B17" s="536" t="s">
        <v>658</v>
      </c>
      <c r="C17" s="782">
        <v>345</v>
      </c>
      <c r="D17" s="782">
        <v>356316</v>
      </c>
      <c r="E17" s="782">
        <v>1912</v>
      </c>
      <c r="F17" s="782">
        <v>0</v>
      </c>
      <c r="G17" s="544">
        <f t="shared" si="0"/>
        <v>358573</v>
      </c>
      <c r="H17" s="783">
        <v>323</v>
      </c>
      <c r="I17" s="783">
        <v>332806</v>
      </c>
      <c r="J17" s="783">
        <v>1912</v>
      </c>
      <c r="K17" s="783">
        <v>0</v>
      </c>
      <c r="L17" s="544">
        <f t="shared" si="1"/>
        <v>335041</v>
      </c>
      <c r="M17" s="784">
        <f t="shared" si="3"/>
        <v>72675</v>
      </c>
      <c r="N17" s="784">
        <f t="shared" si="3"/>
        <v>74881350</v>
      </c>
      <c r="O17" s="784">
        <f t="shared" si="4"/>
        <v>596544</v>
      </c>
      <c r="P17" s="784">
        <f t="shared" si="5"/>
        <v>0</v>
      </c>
      <c r="Q17" s="785">
        <f t="shared" si="2"/>
        <v>75550569</v>
      </c>
    </row>
    <row r="18" spans="1:17" ht="15" customHeight="1">
      <c r="A18" s="422">
        <v>8</v>
      </c>
      <c r="B18" s="536" t="s">
        <v>659</v>
      </c>
      <c r="C18" s="782">
        <v>0</v>
      </c>
      <c r="D18" s="782">
        <v>23816</v>
      </c>
      <c r="E18" s="782">
        <v>45</v>
      </c>
      <c r="F18" s="782">
        <v>0</v>
      </c>
      <c r="G18" s="544">
        <f t="shared" si="0"/>
        <v>23861</v>
      </c>
      <c r="H18" s="783">
        <v>0</v>
      </c>
      <c r="I18" s="783">
        <v>23045</v>
      </c>
      <c r="J18" s="783">
        <v>45</v>
      </c>
      <c r="K18" s="783">
        <v>0</v>
      </c>
      <c r="L18" s="544">
        <f t="shared" si="1"/>
        <v>23090</v>
      </c>
      <c r="M18" s="784">
        <f t="shared" si="3"/>
        <v>0</v>
      </c>
      <c r="N18" s="784">
        <f t="shared" si="3"/>
        <v>5185125</v>
      </c>
      <c r="O18" s="784">
        <f t="shared" si="4"/>
        <v>14040</v>
      </c>
      <c r="P18" s="784">
        <f t="shared" si="5"/>
        <v>0</v>
      </c>
      <c r="Q18" s="785">
        <f t="shared" si="2"/>
        <v>5199165</v>
      </c>
    </row>
    <row r="19" spans="1:17" ht="15" customHeight="1">
      <c r="A19" s="422">
        <v>9</v>
      </c>
      <c r="B19" s="536" t="s">
        <v>660</v>
      </c>
      <c r="C19" s="782">
        <v>7326</v>
      </c>
      <c r="D19" s="782">
        <v>355139</v>
      </c>
      <c r="E19" s="782">
        <v>0</v>
      </c>
      <c r="F19" s="782">
        <v>7630</v>
      </c>
      <c r="G19" s="544">
        <f t="shared" si="0"/>
        <v>370095</v>
      </c>
      <c r="H19" s="783">
        <v>6785</v>
      </c>
      <c r="I19" s="783">
        <v>331315</v>
      </c>
      <c r="J19" s="783">
        <v>0</v>
      </c>
      <c r="K19" s="783">
        <v>7065</v>
      </c>
      <c r="L19" s="544">
        <f t="shared" si="1"/>
        <v>345165</v>
      </c>
      <c r="M19" s="784">
        <f t="shared" si="3"/>
        <v>1526625</v>
      </c>
      <c r="N19" s="784">
        <f t="shared" si="3"/>
        <v>74545875</v>
      </c>
      <c r="O19" s="784">
        <f t="shared" si="4"/>
        <v>0</v>
      </c>
      <c r="P19" s="784">
        <f t="shared" si="5"/>
        <v>1589625</v>
      </c>
      <c r="Q19" s="785">
        <f t="shared" si="2"/>
        <v>77662125</v>
      </c>
    </row>
    <row r="20" spans="1:17" ht="15" customHeight="1">
      <c r="A20" s="422">
        <v>10</v>
      </c>
      <c r="B20" s="536" t="s">
        <v>661</v>
      </c>
      <c r="C20" s="782">
        <v>0</v>
      </c>
      <c r="D20" s="782">
        <v>323763</v>
      </c>
      <c r="E20" s="782">
        <v>1575</v>
      </c>
      <c r="F20" s="782">
        <v>0</v>
      </c>
      <c r="G20" s="544">
        <f t="shared" si="0"/>
        <v>325338</v>
      </c>
      <c r="H20" s="783">
        <v>0</v>
      </c>
      <c r="I20" s="783">
        <v>289475</v>
      </c>
      <c r="J20" s="783">
        <v>1102</v>
      </c>
      <c r="K20" s="783">
        <v>0</v>
      </c>
      <c r="L20" s="544">
        <f t="shared" si="1"/>
        <v>290577</v>
      </c>
      <c r="M20" s="784">
        <f t="shared" si="3"/>
        <v>0</v>
      </c>
      <c r="N20" s="784">
        <f t="shared" si="3"/>
        <v>65131875</v>
      </c>
      <c r="O20" s="784">
        <f t="shared" si="4"/>
        <v>343824</v>
      </c>
      <c r="P20" s="784">
        <f t="shared" si="5"/>
        <v>0</v>
      </c>
      <c r="Q20" s="785">
        <f t="shared" si="2"/>
        <v>65475699</v>
      </c>
    </row>
    <row r="21" spans="1:17" ht="15" customHeight="1">
      <c r="A21" s="422">
        <v>11</v>
      </c>
      <c r="B21" s="536" t="s">
        <v>662</v>
      </c>
      <c r="C21" s="782">
        <v>874</v>
      </c>
      <c r="D21" s="782">
        <v>174597</v>
      </c>
      <c r="E21" s="782">
        <v>274</v>
      </c>
      <c r="F21" s="782">
        <v>0</v>
      </c>
      <c r="G21" s="544">
        <f t="shared" si="0"/>
        <v>175745</v>
      </c>
      <c r="H21" s="783">
        <v>810</v>
      </c>
      <c r="I21" s="783">
        <v>161607</v>
      </c>
      <c r="J21" s="783">
        <v>274</v>
      </c>
      <c r="K21" s="783">
        <v>0</v>
      </c>
      <c r="L21" s="544">
        <f t="shared" si="1"/>
        <v>162691</v>
      </c>
      <c r="M21" s="784">
        <f t="shared" si="3"/>
        <v>182250</v>
      </c>
      <c r="N21" s="784">
        <f t="shared" si="3"/>
        <v>36361575</v>
      </c>
      <c r="O21" s="784">
        <f t="shared" si="4"/>
        <v>85488</v>
      </c>
      <c r="P21" s="784">
        <f t="shared" si="5"/>
        <v>0</v>
      </c>
      <c r="Q21" s="785">
        <f t="shared" si="2"/>
        <v>36629313</v>
      </c>
    </row>
    <row r="22" spans="1:17" ht="15" customHeight="1">
      <c r="A22" s="422">
        <v>12</v>
      </c>
      <c r="B22" s="536" t="s">
        <v>663</v>
      </c>
      <c r="C22" s="782">
        <v>26436</v>
      </c>
      <c r="D22" s="782">
        <v>90474</v>
      </c>
      <c r="E22" s="782">
        <v>1610</v>
      </c>
      <c r="F22" s="782">
        <v>1641</v>
      </c>
      <c r="G22" s="544">
        <f t="shared" si="0"/>
        <v>120161</v>
      </c>
      <c r="H22" s="783">
        <v>24465</v>
      </c>
      <c r="I22" s="783">
        <v>79724</v>
      </c>
      <c r="J22" s="783">
        <v>1610</v>
      </c>
      <c r="K22" s="783">
        <v>1520</v>
      </c>
      <c r="L22" s="544">
        <f t="shared" si="1"/>
        <v>107319</v>
      </c>
      <c r="M22" s="784">
        <f t="shared" si="3"/>
        <v>5504625</v>
      </c>
      <c r="N22" s="784">
        <f t="shared" si="3"/>
        <v>17937900</v>
      </c>
      <c r="O22" s="784">
        <f t="shared" si="4"/>
        <v>502320</v>
      </c>
      <c r="P22" s="784">
        <f t="shared" si="5"/>
        <v>342000</v>
      </c>
      <c r="Q22" s="785">
        <f t="shared" si="2"/>
        <v>24286845</v>
      </c>
    </row>
    <row r="23" spans="1:17" ht="15" customHeight="1">
      <c r="A23" s="422">
        <v>13</v>
      </c>
      <c r="B23" s="536" t="s">
        <v>664</v>
      </c>
      <c r="C23" s="782">
        <v>608</v>
      </c>
      <c r="D23" s="782">
        <v>423293</v>
      </c>
      <c r="E23" s="782">
        <v>1750</v>
      </c>
      <c r="F23" s="782">
        <v>0</v>
      </c>
      <c r="G23" s="544">
        <f t="shared" si="0"/>
        <v>425651</v>
      </c>
      <c r="H23" s="783">
        <v>565</v>
      </c>
      <c r="I23" s="783">
        <v>391824</v>
      </c>
      <c r="J23" s="783">
        <v>1750</v>
      </c>
      <c r="K23" s="783">
        <v>0</v>
      </c>
      <c r="L23" s="544">
        <f t="shared" si="1"/>
        <v>394139</v>
      </c>
      <c r="M23" s="784">
        <f t="shared" si="3"/>
        <v>127125</v>
      </c>
      <c r="N23" s="784">
        <f t="shared" si="3"/>
        <v>88160400</v>
      </c>
      <c r="O23" s="784">
        <f t="shared" si="4"/>
        <v>546000</v>
      </c>
      <c r="P23" s="784">
        <f t="shared" si="5"/>
        <v>0</v>
      </c>
      <c r="Q23" s="785">
        <f t="shared" si="2"/>
        <v>88833525</v>
      </c>
    </row>
    <row r="24" spans="1:17" ht="15" customHeight="1">
      <c r="A24" s="422">
        <v>14</v>
      </c>
      <c r="B24" s="536" t="s">
        <v>665</v>
      </c>
      <c r="C24" s="782">
        <v>1205</v>
      </c>
      <c r="D24" s="782">
        <v>697809</v>
      </c>
      <c r="E24" s="782">
        <v>0</v>
      </c>
      <c r="F24" s="782">
        <v>0</v>
      </c>
      <c r="G24" s="544">
        <f t="shared" si="0"/>
        <v>699014</v>
      </c>
      <c r="H24" s="783">
        <v>1115</v>
      </c>
      <c r="I24" s="783">
        <v>649792</v>
      </c>
      <c r="J24" s="783">
        <v>0</v>
      </c>
      <c r="K24" s="783">
        <v>0</v>
      </c>
      <c r="L24" s="544">
        <f t="shared" si="1"/>
        <v>650907</v>
      </c>
      <c r="M24" s="784">
        <f t="shared" si="3"/>
        <v>250875</v>
      </c>
      <c r="N24" s="784">
        <f t="shared" si="3"/>
        <v>146203200</v>
      </c>
      <c r="O24" s="784">
        <f t="shared" si="4"/>
        <v>0</v>
      </c>
      <c r="P24" s="784">
        <f t="shared" si="5"/>
        <v>0</v>
      </c>
      <c r="Q24" s="785">
        <f t="shared" si="2"/>
        <v>146454075</v>
      </c>
    </row>
    <row r="25" spans="1:17" ht="15" customHeight="1">
      <c r="A25" s="422">
        <v>15</v>
      </c>
      <c r="B25" s="536" t="s">
        <v>666</v>
      </c>
      <c r="C25" s="782">
        <v>0</v>
      </c>
      <c r="D25" s="782">
        <v>426690</v>
      </c>
      <c r="E25" s="782">
        <v>1150</v>
      </c>
      <c r="F25" s="782">
        <v>450</v>
      </c>
      <c r="G25" s="544">
        <f t="shared" si="0"/>
        <v>428290</v>
      </c>
      <c r="H25" s="783">
        <v>0</v>
      </c>
      <c r="I25" s="783">
        <v>404112</v>
      </c>
      <c r="J25" s="783">
        <v>1150</v>
      </c>
      <c r="K25" s="783">
        <v>417</v>
      </c>
      <c r="L25" s="544">
        <f t="shared" si="1"/>
        <v>405679</v>
      </c>
      <c r="M25" s="784">
        <f t="shared" si="3"/>
        <v>0</v>
      </c>
      <c r="N25" s="784">
        <f t="shared" si="3"/>
        <v>90925200</v>
      </c>
      <c r="O25" s="784">
        <f t="shared" si="4"/>
        <v>358800</v>
      </c>
      <c r="P25" s="784">
        <f t="shared" si="5"/>
        <v>93825</v>
      </c>
      <c r="Q25" s="785">
        <f t="shared" si="2"/>
        <v>91377825</v>
      </c>
    </row>
    <row r="26" spans="1:17" ht="15" customHeight="1">
      <c r="A26" s="422">
        <v>16</v>
      </c>
      <c r="B26" s="536" t="s">
        <v>667</v>
      </c>
      <c r="C26" s="782">
        <v>3080</v>
      </c>
      <c r="D26" s="782">
        <v>422159</v>
      </c>
      <c r="E26" s="782">
        <v>1366</v>
      </c>
      <c r="F26" s="782">
        <v>1800</v>
      </c>
      <c r="G26" s="544">
        <f t="shared" si="0"/>
        <v>428405</v>
      </c>
      <c r="H26" s="783">
        <v>2857</v>
      </c>
      <c r="I26" s="783">
        <v>394812</v>
      </c>
      <c r="J26" s="783">
        <v>1366</v>
      </c>
      <c r="K26" s="783">
        <v>1667</v>
      </c>
      <c r="L26" s="544">
        <f t="shared" si="1"/>
        <v>400702</v>
      </c>
      <c r="M26" s="784">
        <f t="shared" si="3"/>
        <v>642825</v>
      </c>
      <c r="N26" s="784">
        <f t="shared" si="3"/>
        <v>88832700</v>
      </c>
      <c r="O26" s="784">
        <f t="shared" si="4"/>
        <v>426192</v>
      </c>
      <c r="P26" s="784">
        <f t="shared" si="5"/>
        <v>375075</v>
      </c>
      <c r="Q26" s="785">
        <f t="shared" si="2"/>
        <v>90276792</v>
      </c>
    </row>
    <row r="27" spans="1:17" ht="15" customHeight="1">
      <c r="A27" s="422">
        <v>17</v>
      </c>
      <c r="B27" s="536" t="s">
        <v>668</v>
      </c>
      <c r="C27" s="782">
        <v>0</v>
      </c>
      <c r="D27" s="782">
        <v>382656</v>
      </c>
      <c r="E27" s="782">
        <v>2852</v>
      </c>
      <c r="F27" s="782">
        <v>0</v>
      </c>
      <c r="G27" s="544">
        <f t="shared" si="0"/>
        <v>385508</v>
      </c>
      <c r="H27" s="783">
        <v>0</v>
      </c>
      <c r="I27" s="783">
        <v>359283</v>
      </c>
      <c r="J27" s="783">
        <v>2852</v>
      </c>
      <c r="K27" s="783">
        <v>0</v>
      </c>
      <c r="L27" s="544">
        <f t="shared" si="1"/>
        <v>362135</v>
      </c>
      <c r="M27" s="784">
        <f t="shared" si="3"/>
        <v>0</v>
      </c>
      <c r="N27" s="784">
        <f t="shared" si="3"/>
        <v>80838675</v>
      </c>
      <c r="O27" s="784">
        <f t="shared" si="4"/>
        <v>889824</v>
      </c>
      <c r="P27" s="784">
        <f t="shared" si="5"/>
        <v>0</v>
      </c>
      <c r="Q27" s="785">
        <f t="shared" si="2"/>
        <v>81728499</v>
      </c>
    </row>
    <row r="28" spans="1:17" ht="15" customHeight="1">
      <c r="A28" s="422">
        <v>18</v>
      </c>
      <c r="B28" s="536" t="s">
        <v>669</v>
      </c>
      <c r="C28" s="782">
        <v>5718</v>
      </c>
      <c r="D28" s="782">
        <v>628724</v>
      </c>
      <c r="E28" s="782">
        <v>2000</v>
      </c>
      <c r="F28" s="782">
        <v>405</v>
      </c>
      <c r="G28" s="544">
        <f t="shared" si="0"/>
        <v>636847</v>
      </c>
      <c r="H28" s="783">
        <v>5292</v>
      </c>
      <c r="I28" s="783">
        <v>588467</v>
      </c>
      <c r="J28" s="783">
        <v>2000</v>
      </c>
      <c r="K28" s="783">
        <v>375</v>
      </c>
      <c r="L28" s="544">
        <f t="shared" si="1"/>
        <v>596134</v>
      </c>
      <c r="M28" s="784">
        <f t="shared" si="3"/>
        <v>1190700</v>
      </c>
      <c r="N28" s="784">
        <f t="shared" si="3"/>
        <v>132405075</v>
      </c>
      <c r="O28" s="784">
        <f t="shared" si="4"/>
        <v>624000</v>
      </c>
      <c r="P28" s="784">
        <f t="shared" si="5"/>
        <v>84375</v>
      </c>
      <c r="Q28" s="785">
        <f t="shared" si="2"/>
        <v>134304150</v>
      </c>
    </row>
    <row r="29" spans="1:17" ht="15" customHeight="1">
      <c r="A29" s="422">
        <v>19</v>
      </c>
      <c r="B29" s="536" t="s">
        <v>670</v>
      </c>
      <c r="C29" s="782">
        <v>3841</v>
      </c>
      <c r="D29" s="782">
        <v>631342</v>
      </c>
      <c r="E29" s="782">
        <v>1150</v>
      </c>
      <c r="F29" s="782">
        <v>34562</v>
      </c>
      <c r="G29" s="544">
        <f t="shared" si="0"/>
        <v>670895</v>
      </c>
      <c r="H29" s="783">
        <v>3558</v>
      </c>
      <c r="I29" s="783">
        <v>564394</v>
      </c>
      <c r="J29" s="783">
        <v>1150</v>
      </c>
      <c r="K29" s="783">
        <v>32004</v>
      </c>
      <c r="L29" s="544">
        <f t="shared" si="1"/>
        <v>601106</v>
      </c>
      <c r="M29" s="784">
        <f t="shared" si="3"/>
        <v>800550</v>
      </c>
      <c r="N29" s="784">
        <f t="shared" si="3"/>
        <v>126988650</v>
      </c>
      <c r="O29" s="784">
        <f t="shared" si="4"/>
        <v>358800</v>
      </c>
      <c r="P29" s="784">
        <f t="shared" si="5"/>
        <v>7200900</v>
      </c>
      <c r="Q29" s="785">
        <f t="shared" si="2"/>
        <v>135348900</v>
      </c>
    </row>
    <row r="30" spans="1:17" ht="15" customHeight="1">
      <c r="A30" s="422">
        <v>20</v>
      </c>
      <c r="B30" s="536" t="s">
        <v>671</v>
      </c>
      <c r="C30" s="782">
        <v>171</v>
      </c>
      <c r="D30" s="782">
        <v>310922</v>
      </c>
      <c r="E30" s="782">
        <v>4181</v>
      </c>
      <c r="F30" s="782">
        <v>0</v>
      </c>
      <c r="G30" s="544">
        <f t="shared" si="0"/>
        <v>315274</v>
      </c>
      <c r="H30" s="783">
        <v>154</v>
      </c>
      <c r="I30" s="783">
        <v>292792</v>
      </c>
      <c r="J30" s="783">
        <v>4181</v>
      </c>
      <c r="K30" s="783">
        <v>0</v>
      </c>
      <c r="L30" s="544">
        <f t="shared" si="1"/>
        <v>297127</v>
      </c>
      <c r="M30" s="784">
        <f t="shared" si="3"/>
        <v>34650</v>
      </c>
      <c r="N30" s="784">
        <f t="shared" si="3"/>
        <v>65878200</v>
      </c>
      <c r="O30" s="784">
        <f t="shared" si="4"/>
        <v>1304472</v>
      </c>
      <c r="P30" s="784">
        <f t="shared" si="5"/>
        <v>0</v>
      </c>
      <c r="Q30" s="785">
        <f t="shared" si="2"/>
        <v>67217322</v>
      </c>
    </row>
    <row r="31" spans="1:17" ht="15" customHeight="1">
      <c r="A31" s="422">
        <v>21</v>
      </c>
      <c r="B31" s="536" t="s">
        <v>672</v>
      </c>
      <c r="C31" s="782">
        <v>0</v>
      </c>
      <c r="D31" s="782">
        <v>69192</v>
      </c>
      <c r="E31" s="782">
        <v>380</v>
      </c>
      <c r="F31" s="782">
        <v>0</v>
      </c>
      <c r="G31" s="544">
        <f t="shared" si="0"/>
        <v>69572</v>
      </c>
      <c r="H31" s="783">
        <v>0</v>
      </c>
      <c r="I31" s="783">
        <v>64144</v>
      </c>
      <c r="J31" s="783">
        <v>380</v>
      </c>
      <c r="K31" s="783">
        <v>0</v>
      </c>
      <c r="L31" s="544">
        <f t="shared" si="1"/>
        <v>64524</v>
      </c>
      <c r="M31" s="784">
        <f t="shared" si="3"/>
        <v>0</v>
      </c>
      <c r="N31" s="784">
        <f t="shared" si="3"/>
        <v>14432400</v>
      </c>
      <c r="O31" s="784">
        <f t="shared" si="4"/>
        <v>118560</v>
      </c>
      <c r="P31" s="784">
        <f t="shared" si="5"/>
        <v>0</v>
      </c>
      <c r="Q31" s="785">
        <f t="shared" si="2"/>
        <v>14550960</v>
      </c>
    </row>
    <row r="32" spans="1:17" ht="15" customHeight="1">
      <c r="A32" s="422">
        <v>22</v>
      </c>
      <c r="B32" s="536" t="s">
        <v>673</v>
      </c>
      <c r="C32" s="782">
        <v>0</v>
      </c>
      <c r="D32" s="782">
        <v>183878</v>
      </c>
      <c r="E32" s="782">
        <v>1039</v>
      </c>
      <c r="F32" s="782">
        <v>341</v>
      </c>
      <c r="G32" s="544">
        <f t="shared" si="0"/>
        <v>185258</v>
      </c>
      <c r="H32" s="783">
        <v>0</v>
      </c>
      <c r="I32" s="783">
        <v>174197</v>
      </c>
      <c r="J32" s="783">
        <v>1039</v>
      </c>
      <c r="K32" s="783">
        <v>316</v>
      </c>
      <c r="L32" s="544">
        <f t="shared" si="1"/>
        <v>175552</v>
      </c>
      <c r="M32" s="784">
        <f t="shared" si="3"/>
        <v>0</v>
      </c>
      <c r="N32" s="784">
        <f t="shared" si="3"/>
        <v>39194325</v>
      </c>
      <c r="O32" s="784">
        <f t="shared" si="4"/>
        <v>324168</v>
      </c>
      <c r="P32" s="784">
        <f t="shared" si="5"/>
        <v>71100</v>
      </c>
      <c r="Q32" s="785">
        <f t="shared" si="2"/>
        <v>39589593</v>
      </c>
    </row>
    <row r="33" spans="1:17" ht="15" customHeight="1">
      <c r="A33" s="422">
        <v>23</v>
      </c>
      <c r="B33" s="536" t="s">
        <v>674</v>
      </c>
      <c r="C33" s="782">
        <v>933</v>
      </c>
      <c r="D33" s="782">
        <v>109486</v>
      </c>
      <c r="E33" s="782">
        <v>314</v>
      </c>
      <c r="F33" s="782">
        <v>105</v>
      </c>
      <c r="G33" s="544">
        <f t="shared" si="0"/>
        <v>110838</v>
      </c>
      <c r="H33" s="783">
        <v>860</v>
      </c>
      <c r="I33" s="783">
        <v>101240</v>
      </c>
      <c r="J33" s="783">
        <v>314</v>
      </c>
      <c r="K33" s="783">
        <v>97</v>
      </c>
      <c r="L33" s="544">
        <f t="shared" si="1"/>
        <v>102511</v>
      </c>
      <c r="M33" s="784">
        <f t="shared" si="3"/>
        <v>193500</v>
      </c>
      <c r="N33" s="784">
        <f t="shared" si="3"/>
        <v>22779000</v>
      </c>
      <c r="O33" s="784">
        <f t="shared" si="4"/>
        <v>97968</v>
      </c>
      <c r="P33" s="784">
        <f t="shared" si="5"/>
        <v>21825</v>
      </c>
      <c r="Q33" s="785">
        <f t="shared" si="2"/>
        <v>23092293</v>
      </c>
    </row>
    <row r="34" spans="1:17" ht="15" customHeight="1">
      <c r="A34" s="426">
        <v>24</v>
      </c>
      <c r="B34" s="536" t="s">
        <v>675</v>
      </c>
      <c r="C34" s="782">
        <v>0</v>
      </c>
      <c r="D34" s="782">
        <v>15250</v>
      </c>
      <c r="E34" s="782">
        <v>0</v>
      </c>
      <c r="F34" s="782">
        <v>0</v>
      </c>
      <c r="G34" s="544">
        <f t="shared" si="0"/>
        <v>15250</v>
      </c>
      <c r="H34" s="783">
        <v>0</v>
      </c>
      <c r="I34" s="783">
        <v>14115</v>
      </c>
      <c r="J34" s="783">
        <v>0</v>
      </c>
      <c r="K34" s="783">
        <v>0</v>
      </c>
      <c r="L34" s="544">
        <f t="shared" si="1"/>
        <v>14115</v>
      </c>
      <c r="M34" s="784">
        <f t="shared" si="3"/>
        <v>0</v>
      </c>
      <c r="N34" s="784">
        <f t="shared" si="3"/>
        <v>3175875</v>
      </c>
      <c r="O34" s="784">
        <f t="shared" si="4"/>
        <v>0</v>
      </c>
      <c r="P34" s="784">
        <f t="shared" si="5"/>
        <v>0</v>
      </c>
      <c r="Q34" s="785">
        <f t="shared" si="2"/>
        <v>3175875</v>
      </c>
    </row>
    <row r="35" spans="1:17" ht="15" customHeight="1">
      <c r="A35" s="993" t="s">
        <v>16</v>
      </c>
      <c r="B35" s="994"/>
      <c r="C35" s="544">
        <f>SUM(C11:C34)</f>
        <v>53398</v>
      </c>
      <c r="D35" s="544">
        <f>SUM(D11:D34)</f>
        <v>7161325</v>
      </c>
      <c r="E35" s="544">
        <f>SUM(E11:E34)</f>
        <v>31320</v>
      </c>
      <c r="F35" s="544">
        <f>SUM(F11:F34)</f>
        <v>48903</v>
      </c>
      <c r="G35" s="544">
        <f>SUM(C35:F35)</f>
        <v>7294946</v>
      </c>
      <c r="H35" s="544">
        <f>SUM(H11:H34)</f>
        <v>49425</v>
      </c>
      <c r="I35" s="544">
        <f>SUM(I11:I34)</f>
        <v>6628520</v>
      </c>
      <c r="J35" s="544">
        <f>SUM(J11:J34)</f>
        <v>30717</v>
      </c>
      <c r="K35" s="544">
        <f>SUM(K11:K34)</f>
        <v>45285</v>
      </c>
      <c r="L35" s="544">
        <f t="shared" si="1"/>
        <v>6753947</v>
      </c>
      <c r="M35" s="785">
        <f>SUM(M11:M34)</f>
        <v>11120625</v>
      </c>
      <c r="N35" s="785">
        <f>SUM(N11:N34)</f>
        <v>1491417000</v>
      </c>
      <c r="O35" s="785">
        <f>SUM(O11:O34)</f>
        <v>9583704</v>
      </c>
      <c r="P35" s="785">
        <f>SUM(P11:P34)</f>
        <v>10189125</v>
      </c>
      <c r="Q35" s="785">
        <f t="shared" si="2"/>
        <v>1522310454</v>
      </c>
    </row>
    <row r="36" spans="1:17">
      <c r="A36" s="537"/>
      <c r="B36" s="538"/>
      <c r="Q36" s="539"/>
    </row>
    <row r="37" spans="1:17">
      <c r="A37" s="537"/>
      <c r="B37" s="538"/>
      <c r="J37" s="540"/>
      <c r="L37" s="541"/>
    </row>
    <row r="38" spans="1:17">
      <c r="A38" s="525" t="s">
        <v>8</v>
      </c>
      <c r="B38" s="503"/>
    </row>
    <row r="39" spans="1:17">
      <c r="A39" s="503" t="s">
        <v>9</v>
      </c>
      <c r="B39" s="503"/>
    </row>
    <row r="40" spans="1:17">
      <c r="A40" s="503" t="s">
        <v>10</v>
      </c>
      <c r="B40" s="503"/>
    </row>
    <row r="41" spans="1:17" s="503" customFormat="1">
      <c r="A41" s="404" t="s">
        <v>397</v>
      </c>
      <c r="J41" s="523"/>
      <c r="K41" s="523"/>
      <c r="L41" s="523"/>
      <c r="Q41" s="542"/>
    </row>
    <row r="42" spans="1:17" s="503" customFormat="1">
      <c r="C42" s="404" t="s">
        <v>398</v>
      </c>
      <c r="E42" s="524"/>
      <c r="F42" s="524"/>
      <c r="G42" s="524"/>
      <c r="H42" s="524"/>
      <c r="I42" s="524"/>
      <c r="J42" s="524"/>
      <c r="K42" s="524"/>
      <c r="L42" s="524"/>
      <c r="M42" s="524"/>
    </row>
    <row r="43" spans="1:17" ht="12.75" customHeight="1">
      <c r="B43" s="430"/>
      <c r="C43" s="430"/>
      <c r="D43" s="430"/>
      <c r="E43" s="430"/>
      <c r="F43" s="430"/>
      <c r="G43" s="430"/>
      <c r="I43" s="430"/>
    </row>
    <row r="44" spans="1:17" ht="12.75" customHeight="1">
      <c r="A44" s="9" t="s">
        <v>1117</v>
      </c>
      <c r="B44" s="450"/>
      <c r="C44" s="450"/>
      <c r="D44" s="450"/>
      <c r="E44" s="450"/>
      <c r="F44" s="450"/>
      <c r="G44" s="985" t="s">
        <v>847</v>
      </c>
      <c r="H44" s="985"/>
      <c r="I44" s="985"/>
      <c r="J44" s="985"/>
      <c r="K44" s="450"/>
      <c r="L44" s="450"/>
      <c r="M44" s="985" t="s">
        <v>846</v>
      </c>
      <c r="N44" s="985"/>
      <c r="O44" s="985"/>
      <c r="P44" s="985"/>
      <c r="Q44" s="985"/>
    </row>
    <row r="45" spans="1:17" ht="12.75" customHeight="1">
      <c r="A45" s="450" t="s">
        <v>250</v>
      </c>
      <c r="B45" s="450"/>
      <c r="C45" s="450"/>
      <c r="D45" s="450"/>
      <c r="E45" s="450"/>
      <c r="F45" s="450"/>
      <c r="G45" s="995" t="s">
        <v>845</v>
      </c>
      <c r="H45" s="995"/>
      <c r="I45" s="995"/>
      <c r="J45" s="995"/>
      <c r="K45" s="450"/>
      <c r="L45" s="450"/>
      <c r="M45" s="1001" t="s">
        <v>845</v>
      </c>
      <c r="N45" s="1001"/>
      <c r="O45" s="1001"/>
      <c r="P45" s="1001"/>
      <c r="Q45" s="1001"/>
    </row>
    <row r="46" spans="1:17">
      <c r="A46" s="430"/>
      <c r="B46" s="430"/>
      <c r="C46" s="430"/>
      <c r="D46" s="430"/>
      <c r="E46" s="430"/>
      <c r="F46" s="430"/>
      <c r="G46" s="995" t="s">
        <v>848</v>
      </c>
      <c r="H46" s="995"/>
      <c r="I46" s="995"/>
      <c r="J46" s="995"/>
    </row>
    <row r="47" spans="1:17">
      <c r="A47" s="1015"/>
      <c r="B47" s="1015"/>
      <c r="C47" s="1015"/>
      <c r="D47" s="1015"/>
      <c r="E47" s="1015"/>
      <c r="F47" s="1015"/>
      <c r="G47" s="1015"/>
      <c r="H47" s="1015"/>
      <c r="I47" s="1015"/>
      <c r="J47" s="1015"/>
      <c r="K47" s="1015"/>
      <c r="L47" s="1015"/>
    </row>
  </sheetData>
  <mergeCells count="17">
    <mergeCell ref="A8:A9"/>
    <mergeCell ref="B8:B9"/>
    <mergeCell ref="C8:G8"/>
    <mergeCell ref="H8:L8"/>
    <mergeCell ref="M8:Q8"/>
    <mergeCell ref="O1:Q1"/>
    <mergeCell ref="A2:L2"/>
    <mergeCell ref="A3:L3"/>
    <mergeCell ref="A5:O5"/>
    <mergeCell ref="N7:Q7"/>
    <mergeCell ref="A47:L47"/>
    <mergeCell ref="A35:B35"/>
    <mergeCell ref="G44:J44"/>
    <mergeCell ref="M44:Q44"/>
    <mergeCell ref="G45:J45"/>
    <mergeCell ref="M45:Q45"/>
    <mergeCell ref="G46:J46"/>
  </mergeCells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49"/>
  <sheetViews>
    <sheetView view="pageBreakPreview" topLeftCell="A25" zoomScaleSheetLayoutView="100" workbookViewId="0">
      <selection activeCell="A45" sqref="A45"/>
    </sheetView>
  </sheetViews>
  <sheetFormatPr defaultColWidth="9.140625" defaultRowHeight="12.75"/>
  <cols>
    <col min="1" max="1" width="5.7109375" style="404" customWidth="1"/>
    <col min="2" max="2" width="15.140625" style="404" customWidth="1"/>
    <col min="3" max="3" width="10.28515625" style="404" customWidth="1"/>
    <col min="4" max="4" width="9.28515625" style="404" customWidth="1"/>
    <col min="5" max="6" width="9.140625" style="404"/>
    <col min="7" max="7" width="10.85546875" style="404" customWidth="1"/>
    <col min="8" max="8" width="10.28515625" style="404" customWidth="1"/>
    <col min="9" max="9" width="10.85546875" style="404" customWidth="1"/>
    <col min="10" max="10" width="10.28515625" style="404" customWidth="1"/>
    <col min="11" max="11" width="11.28515625" style="404" customWidth="1"/>
    <col min="12" max="12" width="11.7109375" style="404" customWidth="1"/>
    <col min="13" max="13" width="10.5703125" style="404" customWidth="1"/>
    <col min="14" max="14" width="12" style="404" customWidth="1"/>
    <col min="15" max="15" width="8.85546875" style="404" customWidth="1"/>
    <col min="16" max="16" width="11.5703125" style="404" customWidth="1"/>
    <col min="17" max="17" width="13.140625" style="404" customWidth="1"/>
    <col min="18" max="18" width="9.140625" style="404" hidden="1" customWidth="1"/>
    <col min="19" max="16384" width="9.140625" style="404"/>
  </cols>
  <sheetData>
    <row r="1" spans="1:18" s="503" customFormat="1" ht="12.75" customHeight="1"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1016" t="s">
        <v>57</v>
      </c>
      <c r="P1" s="1016"/>
      <c r="Q1" s="1016"/>
    </row>
    <row r="2" spans="1:18" s="503" customFormat="1" ht="15.75">
      <c r="A2" s="1004" t="s">
        <v>0</v>
      </c>
      <c r="B2" s="1004"/>
      <c r="C2" s="1004"/>
      <c r="D2" s="1004"/>
      <c r="E2" s="1004"/>
      <c r="F2" s="1004"/>
      <c r="G2" s="1004"/>
      <c r="H2" s="1004"/>
      <c r="I2" s="1004"/>
      <c r="J2" s="1004"/>
      <c r="K2" s="1004"/>
      <c r="L2" s="1004"/>
      <c r="M2" s="435"/>
      <c r="N2" s="435"/>
      <c r="O2" s="435"/>
      <c r="P2" s="435"/>
    </row>
    <row r="3" spans="1:18" s="503" customFormat="1" ht="20.25">
      <c r="A3" s="1005" t="s">
        <v>857</v>
      </c>
      <c r="B3" s="1005"/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437"/>
      <c r="N3" s="437"/>
      <c r="O3" s="437"/>
      <c r="P3" s="437"/>
    </row>
    <row r="4" spans="1:18" s="503" customFormat="1" ht="11.25" customHeight="1"/>
    <row r="5" spans="1:18" s="503" customFormat="1" ht="15.75">
      <c r="A5" s="1017" t="s">
        <v>1013</v>
      </c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404"/>
      <c r="N5" s="404"/>
      <c r="O5" s="404"/>
      <c r="P5" s="404"/>
    </row>
    <row r="7" spans="1:18" ht="12.6" customHeight="1">
      <c r="A7" s="411" t="s">
        <v>700</v>
      </c>
      <c r="B7" s="411"/>
      <c r="C7" s="430"/>
      <c r="D7" s="430"/>
      <c r="E7" s="431"/>
      <c r="F7" s="431"/>
      <c r="G7" s="431"/>
      <c r="H7" s="431"/>
      <c r="I7" s="431"/>
      <c r="J7" s="431"/>
      <c r="K7" s="431"/>
      <c r="L7" s="431"/>
      <c r="M7" s="431"/>
      <c r="N7" s="1019" t="s">
        <v>870</v>
      </c>
      <c r="O7" s="1019"/>
      <c r="P7" s="1019"/>
      <c r="Q7" s="1019"/>
      <c r="R7" s="1019"/>
    </row>
    <row r="8" spans="1:18" s="430" customFormat="1" ht="29.45" customHeight="1">
      <c r="A8" s="1020" t="s">
        <v>2</v>
      </c>
      <c r="B8" s="1020" t="s">
        <v>3</v>
      </c>
      <c r="C8" s="1021" t="s">
        <v>883</v>
      </c>
      <c r="D8" s="1021"/>
      <c r="E8" s="1021"/>
      <c r="F8" s="1021"/>
      <c r="G8" s="1021"/>
      <c r="H8" s="1021" t="s">
        <v>601</v>
      </c>
      <c r="I8" s="1021"/>
      <c r="J8" s="1021"/>
      <c r="K8" s="1021"/>
      <c r="L8" s="1021"/>
      <c r="M8" s="1020" t="s">
        <v>101</v>
      </c>
      <c r="N8" s="1020"/>
      <c r="O8" s="1020"/>
      <c r="P8" s="1020"/>
      <c r="Q8" s="1020"/>
      <c r="R8" s="432"/>
    </row>
    <row r="9" spans="1:18" s="430" customFormat="1" ht="42.75" customHeight="1">
      <c r="A9" s="1020"/>
      <c r="B9" s="1020"/>
      <c r="C9" s="543" t="s">
        <v>193</v>
      </c>
      <c r="D9" s="543" t="s">
        <v>194</v>
      </c>
      <c r="E9" s="543" t="s">
        <v>327</v>
      </c>
      <c r="F9" s="543" t="s">
        <v>199</v>
      </c>
      <c r="G9" s="543" t="s">
        <v>108</v>
      </c>
      <c r="H9" s="543" t="s">
        <v>193</v>
      </c>
      <c r="I9" s="543" t="s">
        <v>194</v>
      </c>
      <c r="J9" s="543" t="s">
        <v>327</v>
      </c>
      <c r="K9" s="543" t="s">
        <v>199</v>
      </c>
      <c r="L9" s="543" t="s">
        <v>109</v>
      </c>
      <c r="M9" s="543" t="s">
        <v>193</v>
      </c>
      <c r="N9" s="543" t="s">
        <v>194</v>
      </c>
      <c r="O9" s="543" t="s">
        <v>327</v>
      </c>
      <c r="P9" s="543" t="s">
        <v>199</v>
      </c>
      <c r="Q9" s="543" t="s">
        <v>110</v>
      </c>
      <c r="R9" s="544"/>
    </row>
    <row r="10" spans="1:18" s="430" customFormat="1" ht="15" customHeight="1">
      <c r="A10" s="543">
        <v>1</v>
      </c>
      <c r="B10" s="543">
        <v>2</v>
      </c>
      <c r="C10" s="543">
        <v>3</v>
      </c>
      <c r="D10" s="543">
        <v>4</v>
      </c>
      <c r="E10" s="543">
        <v>5</v>
      </c>
      <c r="F10" s="543">
        <v>6</v>
      </c>
      <c r="G10" s="543">
        <v>7</v>
      </c>
      <c r="H10" s="543">
        <v>8</v>
      </c>
      <c r="I10" s="543">
        <v>9</v>
      </c>
      <c r="J10" s="543">
        <v>10</v>
      </c>
      <c r="K10" s="543">
        <v>11</v>
      </c>
      <c r="L10" s="543">
        <v>12</v>
      </c>
      <c r="M10" s="543">
        <v>13</v>
      </c>
      <c r="N10" s="545">
        <v>14</v>
      </c>
      <c r="O10" s="545">
        <v>15</v>
      </c>
      <c r="P10" s="543">
        <v>16</v>
      </c>
      <c r="Q10" s="543">
        <v>17</v>
      </c>
      <c r="R10" s="432"/>
    </row>
    <row r="11" spans="1:18" ht="15" customHeight="1">
      <c r="A11" s="545">
        <v>1</v>
      </c>
      <c r="B11" s="536" t="s">
        <v>652</v>
      </c>
      <c r="C11" s="702">
        <v>0</v>
      </c>
      <c r="D11" s="702">
        <f>69588+4891</f>
        <v>74479</v>
      </c>
      <c r="E11" s="702">
        <v>0</v>
      </c>
      <c r="F11" s="702">
        <v>1836</v>
      </c>
      <c r="G11" s="707">
        <f t="shared" ref="G11:G35" si="0">SUM(C11:F11)</f>
        <v>76315</v>
      </c>
      <c r="H11" s="702">
        <v>0</v>
      </c>
      <c r="I11" s="702">
        <v>71835</v>
      </c>
      <c r="J11" s="702">
        <v>0</v>
      </c>
      <c r="K11" s="702">
        <v>1771</v>
      </c>
      <c r="L11" s="707">
        <f t="shared" ref="L11:L35" si="1">SUM(H11:K11)</f>
        <v>73606</v>
      </c>
      <c r="M11" s="786">
        <f>H11*225</f>
        <v>0</v>
      </c>
      <c r="N11" s="786">
        <f t="shared" ref="N11:P26" si="2">I11*225</f>
        <v>16162875</v>
      </c>
      <c r="O11" s="786">
        <f t="shared" si="2"/>
        <v>0</v>
      </c>
      <c r="P11" s="786">
        <f t="shared" si="2"/>
        <v>398475</v>
      </c>
      <c r="Q11" s="707">
        <f t="shared" ref="Q11:Q35" si="3">SUM(M11:P11)</f>
        <v>16561350</v>
      </c>
      <c r="R11" s="431"/>
    </row>
    <row r="12" spans="1:18" ht="15" customHeight="1">
      <c r="A12" s="545">
        <v>2</v>
      </c>
      <c r="B12" s="536" t="s">
        <v>653</v>
      </c>
      <c r="C12" s="702">
        <v>1193</v>
      </c>
      <c r="D12" s="702">
        <f>9740+156283</f>
        <v>166023</v>
      </c>
      <c r="E12" s="702">
        <v>0</v>
      </c>
      <c r="F12" s="702">
        <v>5329</v>
      </c>
      <c r="G12" s="707">
        <f t="shared" si="0"/>
        <v>172545</v>
      </c>
      <c r="H12" s="702">
        <v>1139</v>
      </c>
      <c r="I12" s="702">
        <v>158469</v>
      </c>
      <c r="J12" s="702">
        <v>0</v>
      </c>
      <c r="K12" s="702">
        <v>5087</v>
      </c>
      <c r="L12" s="707">
        <f t="shared" si="1"/>
        <v>164695</v>
      </c>
      <c r="M12" s="786">
        <f t="shared" ref="M12:P34" si="4">H12*225</f>
        <v>256275</v>
      </c>
      <c r="N12" s="786">
        <f t="shared" si="2"/>
        <v>35655525</v>
      </c>
      <c r="O12" s="786">
        <f t="shared" si="2"/>
        <v>0</v>
      </c>
      <c r="P12" s="786">
        <f t="shared" si="2"/>
        <v>1144575</v>
      </c>
      <c r="Q12" s="707">
        <f t="shared" si="3"/>
        <v>37056375</v>
      </c>
      <c r="R12" s="431"/>
    </row>
    <row r="13" spans="1:18" ht="15" customHeight="1">
      <c r="A13" s="545">
        <v>3</v>
      </c>
      <c r="B13" s="536" t="s">
        <v>654</v>
      </c>
      <c r="C13" s="702">
        <v>300</v>
      </c>
      <c r="D13" s="702">
        <f>186849+16840</f>
        <v>203689</v>
      </c>
      <c r="E13" s="702">
        <v>0</v>
      </c>
      <c r="F13" s="702">
        <v>11941</v>
      </c>
      <c r="G13" s="707">
        <f t="shared" si="0"/>
        <v>215930</v>
      </c>
      <c r="H13" s="702">
        <v>291</v>
      </c>
      <c r="I13" s="702">
        <v>197273</v>
      </c>
      <c r="J13" s="702">
        <v>0</v>
      </c>
      <c r="K13" s="702">
        <v>11565</v>
      </c>
      <c r="L13" s="707">
        <f t="shared" si="1"/>
        <v>209129</v>
      </c>
      <c r="M13" s="786">
        <f t="shared" si="4"/>
        <v>65475</v>
      </c>
      <c r="N13" s="786">
        <f t="shared" si="2"/>
        <v>44386425</v>
      </c>
      <c r="O13" s="786">
        <f t="shared" si="2"/>
        <v>0</v>
      </c>
      <c r="P13" s="786">
        <f t="shared" si="2"/>
        <v>2602125</v>
      </c>
      <c r="Q13" s="707">
        <f t="shared" si="3"/>
        <v>47054025</v>
      </c>
      <c r="R13" s="431"/>
    </row>
    <row r="14" spans="1:18" ht="15" customHeight="1">
      <c r="A14" s="545">
        <v>4</v>
      </c>
      <c r="B14" s="536" t="s">
        <v>655</v>
      </c>
      <c r="C14" s="702">
        <v>0</v>
      </c>
      <c r="D14" s="702">
        <f>174297+7201</f>
        <v>181498</v>
      </c>
      <c r="E14" s="702">
        <v>0</v>
      </c>
      <c r="F14" s="702">
        <v>4634</v>
      </c>
      <c r="G14" s="707">
        <f t="shared" si="0"/>
        <v>186132</v>
      </c>
      <c r="H14" s="702">
        <v>0</v>
      </c>
      <c r="I14" s="702">
        <v>175487</v>
      </c>
      <c r="J14" s="702">
        <v>0</v>
      </c>
      <c r="K14" s="702">
        <v>4338</v>
      </c>
      <c r="L14" s="707">
        <f t="shared" si="1"/>
        <v>179825</v>
      </c>
      <c r="M14" s="786">
        <f t="shared" si="4"/>
        <v>0</v>
      </c>
      <c r="N14" s="786">
        <f t="shared" si="2"/>
        <v>39484575</v>
      </c>
      <c r="O14" s="786">
        <f t="shared" si="2"/>
        <v>0</v>
      </c>
      <c r="P14" s="786">
        <f t="shared" si="2"/>
        <v>976050</v>
      </c>
      <c r="Q14" s="707">
        <f t="shared" si="3"/>
        <v>40460625</v>
      </c>
      <c r="R14" s="431"/>
    </row>
    <row r="15" spans="1:18" ht="15" customHeight="1">
      <c r="A15" s="545">
        <v>5</v>
      </c>
      <c r="B15" s="536" t="s">
        <v>656</v>
      </c>
      <c r="C15" s="702">
        <v>0</v>
      </c>
      <c r="D15" s="702">
        <v>180481</v>
      </c>
      <c r="E15" s="702">
        <v>0</v>
      </c>
      <c r="F15" s="702">
        <v>7199</v>
      </c>
      <c r="G15" s="707">
        <f t="shared" si="0"/>
        <v>187680</v>
      </c>
      <c r="H15" s="702">
        <v>0</v>
      </c>
      <c r="I15" s="702">
        <v>167445</v>
      </c>
      <c r="J15" s="702">
        <v>0</v>
      </c>
      <c r="K15" s="702">
        <v>6998</v>
      </c>
      <c r="L15" s="707">
        <f t="shared" si="1"/>
        <v>174443</v>
      </c>
      <c r="M15" s="786">
        <f t="shared" si="4"/>
        <v>0</v>
      </c>
      <c r="N15" s="786">
        <f t="shared" si="2"/>
        <v>37675125</v>
      </c>
      <c r="O15" s="786">
        <f t="shared" si="2"/>
        <v>0</v>
      </c>
      <c r="P15" s="786">
        <f t="shared" si="2"/>
        <v>1574550</v>
      </c>
      <c r="Q15" s="707">
        <f t="shared" si="3"/>
        <v>39249675</v>
      </c>
      <c r="R15" s="431"/>
    </row>
    <row r="16" spans="1:18" ht="15" customHeight="1">
      <c r="A16" s="545">
        <v>6</v>
      </c>
      <c r="B16" s="536" t="s">
        <v>657</v>
      </c>
      <c r="C16" s="702">
        <v>0</v>
      </c>
      <c r="D16" s="702">
        <v>98764</v>
      </c>
      <c r="E16" s="702">
        <v>0</v>
      </c>
      <c r="F16" s="702">
        <v>244</v>
      </c>
      <c r="G16" s="707">
        <f t="shared" si="0"/>
        <v>99008</v>
      </c>
      <c r="H16" s="702">
        <v>0</v>
      </c>
      <c r="I16" s="702">
        <v>95258</v>
      </c>
      <c r="J16" s="702">
        <v>0</v>
      </c>
      <c r="K16" s="702">
        <v>235</v>
      </c>
      <c r="L16" s="707">
        <f t="shared" si="1"/>
        <v>95493</v>
      </c>
      <c r="M16" s="786">
        <f t="shared" si="4"/>
        <v>0</v>
      </c>
      <c r="N16" s="786">
        <f t="shared" si="2"/>
        <v>21433050</v>
      </c>
      <c r="O16" s="786">
        <f t="shared" si="2"/>
        <v>0</v>
      </c>
      <c r="P16" s="786">
        <f t="shared" si="2"/>
        <v>52875</v>
      </c>
      <c r="Q16" s="707">
        <f t="shared" si="3"/>
        <v>21485925</v>
      </c>
      <c r="R16" s="431"/>
    </row>
    <row r="17" spans="1:18" ht="15" customHeight="1">
      <c r="A17" s="545">
        <v>7</v>
      </c>
      <c r="B17" s="536" t="s">
        <v>658</v>
      </c>
      <c r="C17" s="702">
        <v>260</v>
      </c>
      <c r="D17" s="702">
        <v>156669</v>
      </c>
      <c r="E17" s="702">
        <v>0</v>
      </c>
      <c r="F17" s="702">
        <v>20928</v>
      </c>
      <c r="G17" s="707">
        <f t="shared" si="0"/>
        <v>177857</v>
      </c>
      <c r="H17" s="702">
        <v>255</v>
      </c>
      <c r="I17" s="702">
        <v>153738</v>
      </c>
      <c r="J17" s="702">
        <v>0</v>
      </c>
      <c r="K17" s="702">
        <v>20537</v>
      </c>
      <c r="L17" s="707">
        <f t="shared" si="1"/>
        <v>174530</v>
      </c>
      <c r="M17" s="786">
        <f t="shared" si="4"/>
        <v>57375</v>
      </c>
      <c r="N17" s="786">
        <f t="shared" si="2"/>
        <v>34591050</v>
      </c>
      <c r="O17" s="786">
        <f t="shared" si="2"/>
        <v>0</v>
      </c>
      <c r="P17" s="786">
        <f t="shared" si="2"/>
        <v>4620825</v>
      </c>
      <c r="Q17" s="707">
        <f t="shared" si="3"/>
        <v>39269250</v>
      </c>
      <c r="R17" s="431"/>
    </row>
    <row r="18" spans="1:18" ht="15" customHeight="1">
      <c r="A18" s="545">
        <v>8</v>
      </c>
      <c r="B18" s="536" t="s">
        <v>659</v>
      </c>
      <c r="C18" s="702">
        <v>277</v>
      </c>
      <c r="D18" s="702">
        <f>13964+2848</f>
        <v>16812</v>
      </c>
      <c r="E18" s="702">
        <v>0</v>
      </c>
      <c r="F18" s="702">
        <v>0</v>
      </c>
      <c r="G18" s="707">
        <f t="shared" si="0"/>
        <v>17089</v>
      </c>
      <c r="H18" s="702">
        <v>267</v>
      </c>
      <c r="I18" s="702">
        <v>16215</v>
      </c>
      <c r="J18" s="702">
        <v>0</v>
      </c>
      <c r="K18" s="702">
        <v>0</v>
      </c>
      <c r="L18" s="707">
        <f t="shared" si="1"/>
        <v>16482</v>
      </c>
      <c r="M18" s="786">
        <f t="shared" si="4"/>
        <v>60075</v>
      </c>
      <c r="N18" s="786">
        <f t="shared" si="2"/>
        <v>3648375</v>
      </c>
      <c r="O18" s="786">
        <f t="shared" si="2"/>
        <v>0</v>
      </c>
      <c r="P18" s="786">
        <f t="shared" si="2"/>
        <v>0</v>
      </c>
      <c r="Q18" s="707">
        <f t="shared" si="3"/>
        <v>3708450</v>
      </c>
      <c r="R18" s="431"/>
    </row>
    <row r="19" spans="1:18" ht="15" customHeight="1">
      <c r="A19" s="545">
        <v>9</v>
      </c>
      <c r="B19" s="536" t="s">
        <v>660</v>
      </c>
      <c r="C19" s="702">
        <f>766+529</f>
        <v>1295</v>
      </c>
      <c r="D19" s="702">
        <f>170917+2152</f>
        <v>173069</v>
      </c>
      <c r="E19" s="702">
        <v>0</v>
      </c>
      <c r="F19" s="702">
        <v>10848</v>
      </c>
      <c r="G19" s="707">
        <f t="shared" si="0"/>
        <v>185212</v>
      </c>
      <c r="H19" s="702">
        <v>1258</v>
      </c>
      <c r="I19" s="702">
        <v>168274</v>
      </c>
      <c r="J19" s="702">
        <v>0</v>
      </c>
      <c r="K19" s="702">
        <v>10548</v>
      </c>
      <c r="L19" s="707">
        <f t="shared" si="1"/>
        <v>180080</v>
      </c>
      <c r="M19" s="786">
        <f t="shared" si="4"/>
        <v>283050</v>
      </c>
      <c r="N19" s="786">
        <f t="shared" si="2"/>
        <v>37861650</v>
      </c>
      <c r="O19" s="786">
        <f t="shared" si="2"/>
        <v>0</v>
      </c>
      <c r="P19" s="786">
        <f t="shared" si="2"/>
        <v>2373300</v>
      </c>
      <c r="Q19" s="707">
        <f t="shared" si="3"/>
        <v>40518000</v>
      </c>
      <c r="R19" s="431"/>
    </row>
    <row r="20" spans="1:18" ht="15" customHeight="1">
      <c r="A20" s="545">
        <v>10</v>
      </c>
      <c r="B20" s="536" t="s">
        <v>661</v>
      </c>
      <c r="C20" s="702">
        <v>310</v>
      </c>
      <c r="D20" s="702">
        <f>162810+2849</f>
        <v>165659</v>
      </c>
      <c r="E20" s="702">
        <v>0</v>
      </c>
      <c r="F20" s="702">
        <v>3254</v>
      </c>
      <c r="G20" s="707">
        <f t="shared" si="0"/>
        <v>169223</v>
      </c>
      <c r="H20" s="702">
        <v>301</v>
      </c>
      <c r="I20" s="702">
        <v>156976</v>
      </c>
      <c r="J20" s="702">
        <v>0</v>
      </c>
      <c r="K20" s="702">
        <v>3164</v>
      </c>
      <c r="L20" s="707">
        <f t="shared" si="1"/>
        <v>160441</v>
      </c>
      <c r="M20" s="786">
        <f t="shared" si="4"/>
        <v>67725</v>
      </c>
      <c r="N20" s="786">
        <f t="shared" si="2"/>
        <v>35319600</v>
      </c>
      <c r="O20" s="786">
        <f t="shared" si="2"/>
        <v>0</v>
      </c>
      <c r="P20" s="786">
        <f t="shared" si="2"/>
        <v>711900</v>
      </c>
      <c r="Q20" s="707">
        <f t="shared" si="3"/>
        <v>36099225</v>
      </c>
      <c r="R20" s="431"/>
    </row>
    <row r="21" spans="1:18" ht="15" customHeight="1">
      <c r="A21" s="545">
        <v>11</v>
      </c>
      <c r="B21" s="536" t="s">
        <v>662</v>
      </c>
      <c r="C21" s="702">
        <v>810</v>
      </c>
      <c r="D21" s="702">
        <f>101859+6135</f>
        <v>107994</v>
      </c>
      <c r="E21" s="702">
        <v>0</v>
      </c>
      <c r="F21" s="702">
        <v>2572</v>
      </c>
      <c r="G21" s="707">
        <f t="shared" si="0"/>
        <v>111376</v>
      </c>
      <c r="H21" s="702">
        <v>785</v>
      </c>
      <c r="I21" s="702">
        <v>104625</v>
      </c>
      <c r="J21" s="702">
        <v>0</v>
      </c>
      <c r="K21" s="702">
        <v>2492</v>
      </c>
      <c r="L21" s="707">
        <f t="shared" si="1"/>
        <v>107902</v>
      </c>
      <c r="M21" s="786">
        <f t="shared" si="4"/>
        <v>176625</v>
      </c>
      <c r="N21" s="786">
        <f t="shared" si="2"/>
        <v>23540625</v>
      </c>
      <c r="O21" s="786">
        <f t="shared" si="2"/>
        <v>0</v>
      </c>
      <c r="P21" s="786">
        <f t="shared" si="2"/>
        <v>560700</v>
      </c>
      <c r="Q21" s="707">
        <f t="shared" si="3"/>
        <v>24277950</v>
      </c>
      <c r="R21" s="431"/>
    </row>
    <row r="22" spans="1:18" ht="15" customHeight="1">
      <c r="A22" s="545">
        <v>12</v>
      </c>
      <c r="B22" s="536" t="s">
        <v>663</v>
      </c>
      <c r="C22" s="702">
        <v>2670</v>
      </c>
      <c r="D22" s="702">
        <f>123345+395</f>
        <v>123740</v>
      </c>
      <c r="E22" s="702">
        <v>0</v>
      </c>
      <c r="F22" s="702">
        <v>574</v>
      </c>
      <c r="G22" s="707">
        <f t="shared" si="0"/>
        <v>126984</v>
      </c>
      <c r="H22" s="702">
        <v>2563</v>
      </c>
      <c r="I22" s="702">
        <v>117778</v>
      </c>
      <c r="J22" s="702">
        <v>0</v>
      </c>
      <c r="K22" s="702">
        <v>551</v>
      </c>
      <c r="L22" s="707">
        <f t="shared" si="1"/>
        <v>120892</v>
      </c>
      <c r="M22" s="786">
        <f t="shared" si="4"/>
        <v>576675</v>
      </c>
      <c r="N22" s="786">
        <f t="shared" si="2"/>
        <v>26500050</v>
      </c>
      <c r="O22" s="786">
        <f t="shared" si="2"/>
        <v>0</v>
      </c>
      <c r="P22" s="786">
        <f t="shared" si="2"/>
        <v>123975</v>
      </c>
      <c r="Q22" s="707">
        <f t="shared" si="3"/>
        <v>27200700</v>
      </c>
      <c r="R22" s="431"/>
    </row>
    <row r="23" spans="1:18" ht="15" customHeight="1">
      <c r="A23" s="545">
        <v>13</v>
      </c>
      <c r="B23" s="536" t="s">
        <v>664</v>
      </c>
      <c r="C23" s="702">
        <v>422</v>
      </c>
      <c r="D23" s="702">
        <v>197345</v>
      </c>
      <c r="E23" s="702">
        <v>0</v>
      </c>
      <c r="F23" s="702">
        <v>41870</v>
      </c>
      <c r="G23" s="707">
        <f t="shared" si="0"/>
        <v>239637</v>
      </c>
      <c r="H23" s="702">
        <v>410</v>
      </c>
      <c r="I23" s="702">
        <v>191642</v>
      </c>
      <c r="J23" s="702">
        <v>0</v>
      </c>
      <c r="K23" s="702">
        <v>40660</v>
      </c>
      <c r="L23" s="707">
        <f t="shared" si="1"/>
        <v>232712</v>
      </c>
      <c r="M23" s="786">
        <f t="shared" si="4"/>
        <v>92250</v>
      </c>
      <c r="N23" s="786">
        <f t="shared" si="2"/>
        <v>43119450</v>
      </c>
      <c r="O23" s="786">
        <f t="shared" si="2"/>
        <v>0</v>
      </c>
      <c r="P23" s="786">
        <f t="shared" si="2"/>
        <v>9148500</v>
      </c>
      <c r="Q23" s="707">
        <f t="shared" si="3"/>
        <v>52360200</v>
      </c>
      <c r="R23" s="431"/>
    </row>
    <row r="24" spans="1:18" s="431" customFormat="1" ht="15" customHeight="1">
      <c r="A24" s="545">
        <v>14</v>
      </c>
      <c r="B24" s="536" t="s">
        <v>665</v>
      </c>
      <c r="C24" s="702">
        <v>0</v>
      </c>
      <c r="D24" s="702">
        <f>437764+419</f>
        <v>438183</v>
      </c>
      <c r="E24" s="702">
        <v>0</v>
      </c>
      <c r="F24" s="702">
        <v>82585</v>
      </c>
      <c r="G24" s="707">
        <f t="shared" si="0"/>
        <v>520768</v>
      </c>
      <c r="H24" s="702">
        <v>0</v>
      </c>
      <c r="I24" s="702">
        <v>429556</v>
      </c>
      <c r="J24" s="702">
        <v>0</v>
      </c>
      <c r="K24" s="702">
        <v>80017</v>
      </c>
      <c r="L24" s="707">
        <f t="shared" si="1"/>
        <v>509573</v>
      </c>
      <c r="M24" s="786">
        <f t="shared" si="4"/>
        <v>0</v>
      </c>
      <c r="N24" s="786">
        <f t="shared" si="2"/>
        <v>96650100</v>
      </c>
      <c r="O24" s="786">
        <f t="shared" si="2"/>
        <v>0</v>
      </c>
      <c r="P24" s="786">
        <f t="shared" si="2"/>
        <v>18003825</v>
      </c>
      <c r="Q24" s="707">
        <f t="shared" si="3"/>
        <v>114653925</v>
      </c>
    </row>
    <row r="25" spans="1:18" ht="15" customHeight="1">
      <c r="A25" s="545">
        <v>15</v>
      </c>
      <c r="B25" s="536" t="s">
        <v>666</v>
      </c>
      <c r="C25" s="702">
        <v>0</v>
      </c>
      <c r="D25" s="702">
        <f>29897+193601</f>
        <v>223498</v>
      </c>
      <c r="E25" s="702">
        <v>0</v>
      </c>
      <c r="F25" s="702">
        <v>4690</v>
      </c>
      <c r="G25" s="707">
        <f t="shared" si="0"/>
        <v>228188</v>
      </c>
      <c r="H25" s="702">
        <v>0</v>
      </c>
      <c r="I25" s="702">
        <v>215050</v>
      </c>
      <c r="J25" s="702">
        <v>0</v>
      </c>
      <c r="K25" s="702">
        <v>4513</v>
      </c>
      <c r="L25" s="707">
        <f t="shared" si="1"/>
        <v>219563</v>
      </c>
      <c r="M25" s="786">
        <f t="shared" si="4"/>
        <v>0</v>
      </c>
      <c r="N25" s="786">
        <f t="shared" si="2"/>
        <v>48386250</v>
      </c>
      <c r="O25" s="786">
        <f t="shared" si="2"/>
        <v>0</v>
      </c>
      <c r="P25" s="786">
        <f t="shared" si="2"/>
        <v>1015425</v>
      </c>
      <c r="Q25" s="707">
        <f t="shared" si="3"/>
        <v>49401675</v>
      </c>
      <c r="R25" s="431"/>
    </row>
    <row r="26" spans="1:18" ht="15" customHeight="1">
      <c r="A26" s="545">
        <v>16</v>
      </c>
      <c r="B26" s="536" t="s">
        <v>667</v>
      </c>
      <c r="C26" s="702">
        <f>672+877</f>
        <v>1549</v>
      </c>
      <c r="D26" s="702">
        <f>211596+17041</f>
        <v>228637</v>
      </c>
      <c r="E26" s="702">
        <v>0</v>
      </c>
      <c r="F26" s="702">
        <v>6094</v>
      </c>
      <c r="G26" s="707">
        <f t="shared" si="0"/>
        <v>236280</v>
      </c>
      <c r="H26" s="702">
        <v>1505</v>
      </c>
      <c r="I26" s="702">
        <v>220212</v>
      </c>
      <c r="J26" s="702">
        <v>0</v>
      </c>
      <c r="K26" s="702">
        <v>5923</v>
      </c>
      <c r="L26" s="707">
        <f t="shared" si="1"/>
        <v>227640</v>
      </c>
      <c r="M26" s="786">
        <f t="shared" si="4"/>
        <v>338625</v>
      </c>
      <c r="N26" s="786">
        <f t="shared" si="2"/>
        <v>49547700</v>
      </c>
      <c r="O26" s="786">
        <f t="shared" si="2"/>
        <v>0</v>
      </c>
      <c r="P26" s="786">
        <f t="shared" si="2"/>
        <v>1332675</v>
      </c>
      <c r="Q26" s="707">
        <f t="shared" si="3"/>
        <v>51219000</v>
      </c>
      <c r="R26" s="431"/>
    </row>
    <row r="27" spans="1:18" ht="15" customHeight="1">
      <c r="A27" s="545">
        <v>17</v>
      </c>
      <c r="B27" s="536" t="s">
        <v>668</v>
      </c>
      <c r="C27" s="702">
        <v>0</v>
      </c>
      <c r="D27" s="702">
        <f>216244+13270+761</f>
        <v>230275</v>
      </c>
      <c r="E27" s="702">
        <v>0</v>
      </c>
      <c r="F27" s="702">
        <v>6522</v>
      </c>
      <c r="G27" s="707">
        <f t="shared" si="0"/>
        <v>236797</v>
      </c>
      <c r="H27" s="702">
        <v>0</v>
      </c>
      <c r="I27" s="702">
        <v>222584</v>
      </c>
      <c r="J27" s="702">
        <v>0</v>
      </c>
      <c r="K27" s="702">
        <v>6304</v>
      </c>
      <c r="L27" s="707">
        <f t="shared" si="1"/>
        <v>228888</v>
      </c>
      <c r="M27" s="786">
        <f t="shared" si="4"/>
        <v>0</v>
      </c>
      <c r="N27" s="786">
        <f t="shared" si="4"/>
        <v>50081400</v>
      </c>
      <c r="O27" s="786">
        <f t="shared" si="4"/>
        <v>0</v>
      </c>
      <c r="P27" s="786">
        <f t="shared" si="4"/>
        <v>1418400</v>
      </c>
      <c r="Q27" s="707">
        <f t="shared" si="3"/>
        <v>51499800</v>
      </c>
      <c r="R27" s="431"/>
    </row>
    <row r="28" spans="1:18" ht="15" customHeight="1">
      <c r="A28" s="545">
        <v>18</v>
      </c>
      <c r="B28" s="536" t="s">
        <v>669</v>
      </c>
      <c r="C28" s="702">
        <v>287</v>
      </c>
      <c r="D28" s="702">
        <f>292168+1153</f>
        <v>293321</v>
      </c>
      <c r="E28" s="702">
        <v>0</v>
      </c>
      <c r="F28" s="702">
        <v>25373</v>
      </c>
      <c r="G28" s="707">
        <f t="shared" si="0"/>
        <v>318981</v>
      </c>
      <c r="H28" s="702">
        <v>274</v>
      </c>
      <c r="I28" s="702">
        <v>282975</v>
      </c>
      <c r="J28" s="702">
        <v>0</v>
      </c>
      <c r="K28" s="702">
        <v>24219</v>
      </c>
      <c r="L28" s="707">
        <f t="shared" si="1"/>
        <v>307468</v>
      </c>
      <c r="M28" s="786">
        <f t="shared" si="4"/>
        <v>61650</v>
      </c>
      <c r="N28" s="786">
        <f t="shared" si="4"/>
        <v>63669375</v>
      </c>
      <c r="O28" s="786">
        <f t="shared" si="4"/>
        <v>0</v>
      </c>
      <c r="P28" s="786">
        <f t="shared" si="4"/>
        <v>5449275</v>
      </c>
      <c r="Q28" s="707">
        <f t="shared" si="3"/>
        <v>69180300</v>
      </c>
      <c r="R28" s="431"/>
    </row>
    <row r="29" spans="1:18" ht="15" customHeight="1">
      <c r="A29" s="545">
        <v>19</v>
      </c>
      <c r="B29" s="536" t="s">
        <v>670</v>
      </c>
      <c r="C29" s="702">
        <v>0</v>
      </c>
      <c r="D29" s="702">
        <f>396601+10548</f>
        <v>407149</v>
      </c>
      <c r="E29" s="702">
        <v>0</v>
      </c>
      <c r="F29" s="702">
        <v>4845</v>
      </c>
      <c r="G29" s="707">
        <f t="shared" si="0"/>
        <v>411994</v>
      </c>
      <c r="H29" s="702">
        <v>0</v>
      </c>
      <c r="I29" s="702">
        <v>394881</v>
      </c>
      <c r="J29" s="702">
        <v>0</v>
      </c>
      <c r="K29" s="702">
        <v>4711</v>
      </c>
      <c r="L29" s="707">
        <f t="shared" si="1"/>
        <v>399592</v>
      </c>
      <c r="M29" s="786">
        <f t="shared" si="4"/>
        <v>0</v>
      </c>
      <c r="N29" s="786">
        <f t="shared" si="4"/>
        <v>88848225</v>
      </c>
      <c r="O29" s="786">
        <f t="shared" si="4"/>
        <v>0</v>
      </c>
      <c r="P29" s="786">
        <f t="shared" si="4"/>
        <v>1059975</v>
      </c>
      <c r="Q29" s="707">
        <f t="shared" si="3"/>
        <v>89908200</v>
      </c>
      <c r="R29" s="431"/>
    </row>
    <row r="30" spans="1:18" ht="15" customHeight="1">
      <c r="A30" s="545">
        <v>20</v>
      </c>
      <c r="B30" s="536" t="s">
        <v>671</v>
      </c>
      <c r="C30" s="702">
        <v>0</v>
      </c>
      <c r="D30" s="702">
        <f>146902+11604+610</f>
        <v>159116</v>
      </c>
      <c r="E30" s="702">
        <v>0</v>
      </c>
      <c r="F30" s="702">
        <v>1877</v>
      </c>
      <c r="G30" s="707">
        <f t="shared" si="0"/>
        <v>160993</v>
      </c>
      <c r="H30" s="702">
        <v>0</v>
      </c>
      <c r="I30" s="702">
        <v>153245</v>
      </c>
      <c r="J30" s="702">
        <v>0</v>
      </c>
      <c r="K30" s="702">
        <v>1808</v>
      </c>
      <c r="L30" s="707">
        <f t="shared" si="1"/>
        <v>155053</v>
      </c>
      <c r="M30" s="786">
        <f t="shared" si="4"/>
        <v>0</v>
      </c>
      <c r="N30" s="786">
        <f t="shared" si="4"/>
        <v>34480125</v>
      </c>
      <c r="O30" s="786">
        <f t="shared" si="4"/>
        <v>0</v>
      </c>
      <c r="P30" s="786">
        <f t="shared" si="4"/>
        <v>406800</v>
      </c>
      <c r="Q30" s="707">
        <f t="shared" si="3"/>
        <v>34886925</v>
      </c>
      <c r="R30" s="431"/>
    </row>
    <row r="31" spans="1:18" ht="15" customHeight="1">
      <c r="A31" s="545">
        <v>21</v>
      </c>
      <c r="B31" s="536" t="s">
        <v>672</v>
      </c>
      <c r="C31" s="702">
        <v>0</v>
      </c>
      <c r="D31" s="702">
        <v>46277</v>
      </c>
      <c r="E31" s="702">
        <v>0</v>
      </c>
      <c r="F31" s="702">
        <v>0</v>
      </c>
      <c r="G31" s="707">
        <f t="shared" si="0"/>
        <v>46277</v>
      </c>
      <c r="H31" s="702">
        <v>0</v>
      </c>
      <c r="I31" s="702">
        <v>44357</v>
      </c>
      <c r="J31" s="702">
        <v>0</v>
      </c>
      <c r="K31" s="702">
        <v>0</v>
      </c>
      <c r="L31" s="707">
        <f t="shared" si="1"/>
        <v>44357</v>
      </c>
      <c r="M31" s="786">
        <f t="shared" si="4"/>
        <v>0</v>
      </c>
      <c r="N31" s="786">
        <f t="shared" si="4"/>
        <v>9980325</v>
      </c>
      <c r="O31" s="786">
        <f t="shared" si="4"/>
        <v>0</v>
      </c>
      <c r="P31" s="786">
        <f t="shared" si="4"/>
        <v>0</v>
      </c>
      <c r="Q31" s="707">
        <f t="shared" si="3"/>
        <v>9980325</v>
      </c>
      <c r="R31" s="431"/>
    </row>
    <row r="32" spans="1:18" ht="15" customHeight="1">
      <c r="A32" s="545">
        <v>22</v>
      </c>
      <c r="B32" s="536" t="s">
        <v>673</v>
      </c>
      <c r="C32" s="702">
        <v>0</v>
      </c>
      <c r="D32" s="702">
        <f>93005+2650</f>
        <v>95655</v>
      </c>
      <c r="E32" s="702">
        <v>0</v>
      </c>
      <c r="F32" s="702">
        <v>638</v>
      </c>
      <c r="G32" s="707">
        <f t="shared" si="0"/>
        <v>96293</v>
      </c>
      <c r="H32" s="702">
        <v>0</v>
      </c>
      <c r="I32" s="702">
        <v>93370</v>
      </c>
      <c r="J32" s="702">
        <v>0</v>
      </c>
      <c r="K32" s="702">
        <v>609</v>
      </c>
      <c r="L32" s="707">
        <f t="shared" si="1"/>
        <v>93979</v>
      </c>
      <c r="M32" s="786">
        <f t="shared" si="4"/>
        <v>0</v>
      </c>
      <c r="N32" s="786">
        <f t="shared" si="4"/>
        <v>21008250</v>
      </c>
      <c r="O32" s="786">
        <f t="shared" si="4"/>
        <v>0</v>
      </c>
      <c r="P32" s="786">
        <f t="shared" si="4"/>
        <v>137025</v>
      </c>
      <c r="Q32" s="707">
        <f t="shared" si="3"/>
        <v>21145275</v>
      </c>
      <c r="R32" s="431"/>
    </row>
    <row r="33" spans="1:18" ht="15" customHeight="1">
      <c r="A33" s="545">
        <v>23</v>
      </c>
      <c r="B33" s="536" t="s">
        <v>674</v>
      </c>
      <c r="C33" s="702">
        <v>0</v>
      </c>
      <c r="D33" s="702">
        <f>43703+8781</f>
        <v>52484</v>
      </c>
      <c r="E33" s="702">
        <v>0</v>
      </c>
      <c r="F33" s="702">
        <v>0</v>
      </c>
      <c r="G33" s="707">
        <f t="shared" si="0"/>
        <v>52484</v>
      </c>
      <c r="H33" s="702">
        <v>0</v>
      </c>
      <c r="I33" s="702">
        <v>51131</v>
      </c>
      <c r="J33" s="702">
        <v>0</v>
      </c>
      <c r="K33" s="702">
        <v>0</v>
      </c>
      <c r="L33" s="707">
        <f t="shared" si="1"/>
        <v>51131</v>
      </c>
      <c r="M33" s="786">
        <f t="shared" si="4"/>
        <v>0</v>
      </c>
      <c r="N33" s="786">
        <f t="shared" si="4"/>
        <v>11504475</v>
      </c>
      <c r="O33" s="786">
        <f t="shared" si="4"/>
        <v>0</v>
      </c>
      <c r="P33" s="786">
        <f t="shared" si="4"/>
        <v>0</v>
      </c>
      <c r="Q33" s="707">
        <f t="shared" si="3"/>
        <v>11504475</v>
      </c>
      <c r="R33" s="431"/>
    </row>
    <row r="34" spans="1:18" ht="15" customHeight="1">
      <c r="A34" s="546">
        <v>24</v>
      </c>
      <c r="B34" s="536" t="s">
        <v>675</v>
      </c>
      <c r="C34" s="702">
        <v>104</v>
      </c>
      <c r="D34" s="702">
        <f>8563+1590</f>
        <v>10153</v>
      </c>
      <c r="E34" s="702">
        <v>0</v>
      </c>
      <c r="F34" s="702">
        <v>0</v>
      </c>
      <c r="G34" s="707">
        <f t="shared" si="0"/>
        <v>10257</v>
      </c>
      <c r="H34" s="702">
        <v>100</v>
      </c>
      <c r="I34" s="702">
        <v>9691</v>
      </c>
      <c r="J34" s="702">
        <v>0</v>
      </c>
      <c r="K34" s="702">
        <v>0</v>
      </c>
      <c r="L34" s="707">
        <f t="shared" si="1"/>
        <v>9791</v>
      </c>
      <c r="M34" s="786">
        <f t="shared" si="4"/>
        <v>22500</v>
      </c>
      <c r="N34" s="786">
        <f t="shared" si="4"/>
        <v>2180475</v>
      </c>
      <c r="O34" s="786">
        <f t="shared" si="4"/>
        <v>0</v>
      </c>
      <c r="P34" s="786">
        <f t="shared" si="4"/>
        <v>0</v>
      </c>
      <c r="Q34" s="707">
        <f t="shared" si="3"/>
        <v>2202975</v>
      </c>
      <c r="R34" s="431"/>
    </row>
    <row r="35" spans="1:18" ht="15" customHeight="1">
      <c r="A35" s="993" t="s">
        <v>16</v>
      </c>
      <c r="B35" s="994"/>
      <c r="C35" s="707">
        <f>SUM(C11:C34)</f>
        <v>9477</v>
      </c>
      <c r="D35" s="707">
        <f>SUM(D11:D34)</f>
        <v>4030970</v>
      </c>
      <c r="E35" s="707">
        <f>SUM(E11:E34)</f>
        <v>0</v>
      </c>
      <c r="F35" s="707">
        <f>SUM(F11:F34)</f>
        <v>243853</v>
      </c>
      <c r="G35" s="707">
        <f t="shared" si="0"/>
        <v>4284300</v>
      </c>
      <c r="H35" s="707">
        <f>SUM(H11:H34)</f>
        <v>9148</v>
      </c>
      <c r="I35" s="707">
        <f>SUM(I11:I34)</f>
        <v>3892067</v>
      </c>
      <c r="J35" s="707">
        <f>SUM(J11:J34)</f>
        <v>0</v>
      </c>
      <c r="K35" s="707">
        <f>SUM(K11:K34)</f>
        <v>236050</v>
      </c>
      <c r="L35" s="707">
        <f t="shared" si="1"/>
        <v>4137265</v>
      </c>
      <c r="M35" s="544">
        <f>SUM(M11:M34)</f>
        <v>2058300</v>
      </c>
      <c r="N35" s="544">
        <f>SUM(N11:N34)</f>
        <v>875715075</v>
      </c>
      <c r="O35" s="707">
        <f>SUM(O11:O34)</f>
        <v>0</v>
      </c>
      <c r="P35" s="544">
        <f>SUM(P11:P34)</f>
        <v>53111250</v>
      </c>
      <c r="Q35" s="707">
        <f t="shared" si="3"/>
        <v>930884625</v>
      </c>
    </row>
    <row r="36" spans="1:18">
      <c r="A36" s="537"/>
      <c r="B36" s="538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</row>
    <row r="37" spans="1:18">
      <c r="A37" s="537"/>
      <c r="B37" s="538"/>
      <c r="C37" s="538"/>
      <c r="D37" s="538"/>
      <c r="E37" s="538"/>
      <c r="F37" s="538"/>
      <c r="G37" s="538"/>
      <c r="H37" s="538"/>
      <c r="I37" s="538"/>
      <c r="J37" s="538"/>
      <c r="K37" s="538"/>
      <c r="L37" s="851"/>
      <c r="M37" s="538"/>
      <c r="N37" s="538"/>
      <c r="O37" s="538"/>
      <c r="P37" s="538"/>
      <c r="Q37" s="538"/>
    </row>
    <row r="38" spans="1:18">
      <c r="A38" s="537"/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547"/>
      <c r="M38" s="538"/>
      <c r="N38" s="538"/>
      <c r="O38" s="538"/>
      <c r="P38" s="538"/>
      <c r="Q38" s="538"/>
    </row>
    <row r="39" spans="1:18">
      <c r="A39" s="525" t="s">
        <v>8</v>
      </c>
      <c r="B39" s="503"/>
      <c r="C39" s="503"/>
      <c r="D39" s="503"/>
      <c r="Q39" s="548"/>
    </row>
    <row r="40" spans="1:18">
      <c r="A40" s="503" t="s">
        <v>9</v>
      </c>
      <c r="B40" s="503"/>
      <c r="C40" s="503"/>
      <c r="D40" s="503"/>
      <c r="L40" s="542"/>
      <c r="Q40" s="549"/>
    </row>
    <row r="41" spans="1:18">
      <c r="A41" s="503" t="s">
        <v>10</v>
      </c>
      <c r="B41" s="503"/>
      <c r="C41" s="503"/>
      <c r="D41" s="503"/>
      <c r="I41" s="523"/>
      <c r="J41" s="523"/>
      <c r="K41" s="523"/>
      <c r="L41" s="523"/>
      <c r="Q41" s="549"/>
    </row>
    <row r="42" spans="1:18" s="503" customFormat="1">
      <c r="A42" s="404" t="s">
        <v>397</v>
      </c>
      <c r="J42" s="523"/>
      <c r="K42" s="523"/>
      <c r="L42" s="523"/>
      <c r="Q42" s="542"/>
    </row>
    <row r="43" spans="1:18" s="503" customFormat="1">
      <c r="C43" s="404" t="s">
        <v>399</v>
      </c>
      <c r="E43" s="524"/>
      <c r="F43" s="524"/>
      <c r="G43" s="524"/>
      <c r="H43" s="524"/>
      <c r="I43" s="524"/>
      <c r="J43" s="524"/>
      <c r="K43" s="524"/>
      <c r="L43" s="524"/>
      <c r="M43" s="524"/>
      <c r="Q43" s="542"/>
    </row>
    <row r="45" spans="1:18" ht="12.75" customHeight="1">
      <c r="A45" s="9" t="s">
        <v>1117</v>
      </c>
      <c r="B45" s="430"/>
      <c r="C45" s="430"/>
      <c r="D45" s="430"/>
      <c r="E45" s="430"/>
      <c r="F45" s="430"/>
      <c r="G45" s="985" t="s">
        <v>847</v>
      </c>
      <c r="H45" s="985"/>
      <c r="I45" s="985"/>
      <c r="J45" s="985"/>
      <c r="L45" s="430"/>
      <c r="M45" s="985" t="s">
        <v>846</v>
      </c>
      <c r="N45" s="985"/>
      <c r="O45" s="985"/>
      <c r="P45" s="985"/>
      <c r="Q45" s="985"/>
    </row>
    <row r="46" spans="1:18" ht="12.75" customHeight="1">
      <c r="A46" s="450"/>
      <c r="B46" s="450"/>
      <c r="C46" s="450"/>
      <c r="D46" s="450"/>
      <c r="E46" s="450"/>
      <c r="F46" s="450"/>
      <c r="G46" s="995" t="s">
        <v>845</v>
      </c>
      <c r="H46" s="995"/>
      <c r="I46" s="995"/>
      <c r="J46" s="995"/>
      <c r="K46" s="450"/>
      <c r="L46" s="430"/>
      <c r="M46" s="1001" t="s">
        <v>845</v>
      </c>
      <c r="N46" s="1001"/>
      <c r="O46" s="1001"/>
      <c r="P46" s="1001"/>
      <c r="Q46" s="1001"/>
    </row>
    <row r="47" spans="1:18" ht="12.75" customHeight="1">
      <c r="A47" s="450" t="s">
        <v>250</v>
      </c>
      <c r="B47" s="450"/>
      <c r="C47" s="450"/>
      <c r="D47" s="450"/>
      <c r="E47" s="450"/>
      <c r="F47" s="450"/>
      <c r="G47" s="995" t="s">
        <v>848</v>
      </c>
      <c r="H47" s="995"/>
      <c r="I47" s="995"/>
      <c r="J47" s="995"/>
      <c r="K47" s="450"/>
      <c r="L47" s="430"/>
      <c r="M47" s="430"/>
      <c r="N47" s="430"/>
      <c r="O47" s="430"/>
      <c r="P47" s="430"/>
      <c r="Q47" s="430"/>
      <c r="R47" s="450"/>
    </row>
    <row r="48" spans="1:18">
      <c r="A48" s="430"/>
      <c r="B48" s="430"/>
      <c r="C48" s="430"/>
      <c r="D48" s="430"/>
      <c r="E48" s="430"/>
      <c r="F48" s="430"/>
      <c r="L48" s="430"/>
      <c r="M48" s="430"/>
      <c r="N48" s="430"/>
      <c r="O48" s="430"/>
      <c r="P48" s="430"/>
      <c r="Q48" s="430"/>
    </row>
    <row r="49" spans="1:12">
      <c r="A49" s="1015"/>
      <c r="B49" s="1015"/>
      <c r="C49" s="1015"/>
      <c r="D49" s="1015"/>
      <c r="E49" s="1015"/>
      <c r="F49" s="1015"/>
      <c r="G49" s="1015"/>
      <c r="H49" s="1015"/>
      <c r="I49" s="1015"/>
      <c r="J49" s="1015"/>
      <c r="K49" s="1015"/>
      <c r="L49" s="1015"/>
    </row>
  </sheetData>
  <mergeCells count="17">
    <mergeCell ref="A8:A9"/>
    <mergeCell ref="B8:B9"/>
    <mergeCell ref="C8:G8"/>
    <mergeCell ref="H8:L8"/>
    <mergeCell ref="M8:Q8"/>
    <mergeCell ref="O1:Q1"/>
    <mergeCell ref="A2:L2"/>
    <mergeCell ref="A3:L3"/>
    <mergeCell ref="A5:L5"/>
    <mergeCell ref="N7:R7"/>
    <mergeCell ref="A49:L49"/>
    <mergeCell ref="A35:B35"/>
    <mergeCell ref="G45:J45"/>
    <mergeCell ref="M45:Q45"/>
    <mergeCell ref="G46:J46"/>
    <mergeCell ref="M46:Q46"/>
    <mergeCell ref="G47:J47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1"/>
  <sheetViews>
    <sheetView view="pageBreakPreview" topLeftCell="A16" zoomScaleSheetLayoutView="100" workbookViewId="0">
      <selection activeCell="A37" sqref="A37"/>
    </sheetView>
  </sheetViews>
  <sheetFormatPr defaultRowHeight="12.75"/>
  <cols>
    <col min="1" max="1" width="6" style="503" customWidth="1"/>
    <col min="2" max="2" width="15.5703125" style="503" customWidth="1"/>
    <col min="3" max="3" width="17.28515625" style="503" customWidth="1"/>
    <col min="4" max="4" width="19" style="503" customWidth="1"/>
    <col min="5" max="5" width="19.7109375" style="503" customWidth="1"/>
    <col min="6" max="6" width="18.85546875" style="503" customWidth="1"/>
    <col min="7" max="7" width="15.28515625" style="503" customWidth="1"/>
    <col min="8" max="16384" width="9.140625" style="503"/>
  </cols>
  <sheetData>
    <row r="1" spans="1:8" ht="18">
      <c r="A1" s="986" t="s">
        <v>0</v>
      </c>
      <c r="B1" s="986"/>
      <c r="C1" s="986"/>
      <c r="D1" s="986"/>
      <c r="E1" s="986"/>
      <c r="G1" s="502" t="s">
        <v>602</v>
      </c>
    </row>
    <row r="2" spans="1:8" ht="21">
      <c r="A2" s="987" t="s">
        <v>857</v>
      </c>
      <c r="B2" s="987"/>
      <c r="C2" s="987"/>
      <c r="D2" s="987"/>
      <c r="E2" s="987"/>
      <c r="F2" s="987"/>
    </row>
    <row r="3" spans="1:8" ht="15">
      <c r="A3" s="504"/>
      <c r="B3" s="504"/>
    </row>
    <row r="4" spans="1:8" ht="18" customHeight="1">
      <c r="A4" s="988" t="s">
        <v>603</v>
      </c>
      <c r="B4" s="988"/>
      <c r="C4" s="988"/>
      <c r="D4" s="988"/>
      <c r="E4" s="988"/>
      <c r="F4" s="988"/>
    </row>
    <row r="5" spans="1:8">
      <c r="A5" s="411" t="s">
        <v>700</v>
      </c>
      <c r="B5" s="411"/>
      <c r="C5" s="430"/>
      <c r="D5" s="430"/>
    </row>
    <row r="6" spans="1:8" ht="15">
      <c r="A6" s="505"/>
      <c r="B6" s="505"/>
      <c r="F6" s="515" t="s">
        <v>870</v>
      </c>
      <c r="G6" s="506"/>
    </row>
    <row r="7" spans="1:8" ht="42" customHeight="1">
      <c r="A7" s="550" t="s">
        <v>2</v>
      </c>
      <c r="B7" s="550" t="s">
        <v>3</v>
      </c>
      <c r="C7" s="551" t="s">
        <v>604</v>
      </c>
      <c r="D7" s="551" t="s">
        <v>605</v>
      </c>
      <c r="E7" s="551" t="s">
        <v>606</v>
      </c>
      <c r="F7" s="551" t="s">
        <v>607</v>
      </c>
      <c r="G7" s="552" t="s">
        <v>608</v>
      </c>
    </row>
    <row r="8" spans="1:8" s="502" customFormat="1" ht="15">
      <c r="A8" s="553" t="s">
        <v>238</v>
      </c>
      <c r="B8" s="553" t="s">
        <v>239</v>
      </c>
      <c r="C8" s="553" t="s">
        <v>240</v>
      </c>
      <c r="D8" s="621" t="s">
        <v>241</v>
      </c>
      <c r="E8" s="621" t="s">
        <v>242</v>
      </c>
      <c r="F8" s="621" t="s">
        <v>243</v>
      </c>
      <c r="G8" s="553" t="s">
        <v>244</v>
      </c>
    </row>
    <row r="9" spans="1:8" s="502" customFormat="1" ht="15">
      <c r="A9" s="422">
        <v>1</v>
      </c>
      <c r="B9" s="423" t="s">
        <v>652</v>
      </c>
      <c r="C9" s="618">
        <f>'enrolment vs availed_PY (2)'!G11+'enrolment vs availed_UPY (2)'!G11</f>
        <v>179446</v>
      </c>
      <c r="D9" s="623">
        <v>119222</v>
      </c>
      <c r="E9" s="623">
        <v>9080</v>
      </c>
      <c r="F9" s="623">
        <v>67558</v>
      </c>
      <c r="G9" s="619"/>
      <c r="H9" s="554"/>
    </row>
    <row r="10" spans="1:8" s="502" customFormat="1" ht="15">
      <c r="A10" s="422">
        <v>2</v>
      </c>
      <c r="B10" s="423" t="s">
        <v>653</v>
      </c>
      <c r="C10" s="618">
        <f>'enrolment vs availed_PY (2)'!G12+'enrolment vs availed_UPY (2)'!G12</f>
        <v>499498</v>
      </c>
      <c r="D10" s="623">
        <v>361574</v>
      </c>
      <c r="E10" s="623">
        <v>12939</v>
      </c>
      <c r="F10" s="623">
        <v>143770</v>
      </c>
      <c r="G10" s="619"/>
      <c r="H10" s="554"/>
    </row>
    <row r="11" spans="1:8" s="502" customFormat="1" ht="15">
      <c r="A11" s="422">
        <v>3</v>
      </c>
      <c r="B11" s="423" t="s">
        <v>654</v>
      </c>
      <c r="C11" s="618">
        <f>'enrolment vs availed_PY (2)'!G13+'enrolment vs availed_UPY (2)'!G13</f>
        <v>537068</v>
      </c>
      <c r="D11" s="623">
        <v>409316</v>
      </c>
      <c r="E11" s="623">
        <v>11254</v>
      </c>
      <c r="F11" s="623">
        <v>125039</v>
      </c>
      <c r="G11" s="619"/>
      <c r="H11" s="554"/>
    </row>
    <row r="12" spans="1:8" s="502" customFormat="1" ht="15">
      <c r="A12" s="422">
        <v>4</v>
      </c>
      <c r="B12" s="423" t="s">
        <v>655</v>
      </c>
      <c r="C12" s="618">
        <f>'enrolment vs availed_PY (2)'!G14+'enrolment vs availed_UPY (2)'!G14</f>
        <v>596443</v>
      </c>
      <c r="D12" s="623">
        <v>402901</v>
      </c>
      <c r="E12" s="623">
        <v>16892</v>
      </c>
      <c r="F12" s="623">
        <v>187690</v>
      </c>
      <c r="G12" s="619"/>
      <c r="H12" s="554"/>
    </row>
    <row r="13" spans="1:8" s="502" customFormat="1" ht="15">
      <c r="A13" s="422">
        <v>5</v>
      </c>
      <c r="B13" s="423" t="s">
        <v>656</v>
      </c>
      <c r="C13" s="618">
        <f>'enrolment vs availed_PY (2)'!G15+'enrolment vs availed_UPY (2)'!G15</f>
        <v>427074</v>
      </c>
      <c r="D13" s="623">
        <v>304113</v>
      </c>
      <c r="E13" s="623">
        <v>11114</v>
      </c>
      <c r="F13" s="623">
        <v>123493</v>
      </c>
      <c r="G13" s="619"/>
      <c r="H13" s="554"/>
    </row>
    <row r="14" spans="1:8" s="502" customFormat="1" ht="15">
      <c r="A14" s="422">
        <v>6</v>
      </c>
      <c r="B14" s="423" t="s">
        <v>657</v>
      </c>
      <c r="C14" s="618">
        <f>'enrolment vs availed_PY (2)'!G16+'enrolment vs availed_UPY (2)'!G16</f>
        <v>248452</v>
      </c>
      <c r="D14" s="623">
        <v>164688</v>
      </c>
      <c r="E14" s="623">
        <v>6514</v>
      </c>
      <c r="F14" s="623">
        <v>72375</v>
      </c>
      <c r="G14" s="619"/>
      <c r="H14" s="554"/>
    </row>
    <row r="15" spans="1:8" s="502" customFormat="1" ht="15">
      <c r="A15" s="422">
        <v>7</v>
      </c>
      <c r="B15" s="423" t="s">
        <v>658</v>
      </c>
      <c r="C15" s="618">
        <f>'enrolment vs availed_PY (2)'!G17+'enrolment vs availed_UPY (2)'!G17</f>
        <v>536430</v>
      </c>
      <c r="D15" s="623">
        <v>396767</v>
      </c>
      <c r="E15" s="623">
        <v>14046</v>
      </c>
      <c r="F15" s="623">
        <v>156064</v>
      </c>
      <c r="G15" s="619"/>
      <c r="H15" s="554"/>
    </row>
    <row r="16" spans="1:8" s="502" customFormat="1" ht="15">
      <c r="A16" s="422">
        <v>8</v>
      </c>
      <c r="B16" s="423" t="s">
        <v>659</v>
      </c>
      <c r="C16" s="618">
        <f>'enrolment vs availed_PY (2)'!G18+'enrolment vs availed_UPY (2)'!G18</f>
        <v>40950</v>
      </c>
      <c r="D16" s="623">
        <v>45462</v>
      </c>
      <c r="E16" s="623">
        <v>3162</v>
      </c>
      <c r="F16" s="623">
        <v>35130</v>
      </c>
      <c r="G16" s="619"/>
      <c r="H16" s="554"/>
    </row>
    <row r="17" spans="1:8" s="502" customFormat="1" ht="15">
      <c r="A17" s="422">
        <v>9</v>
      </c>
      <c r="B17" s="423" t="s">
        <v>660</v>
      </c>
      <c r="C17" s="618">
        <f>'enrolment vs availed_PY (2)'!G19+'enrolment vs availed_UPY (2)'!G19</f>
        <v>555307</v>
      </c>
      <c r="D17" s="623">
        <v>416096</v>
      </c>
      <c r="E17" s="623">
        <v>15617</v>
      </c>
      <c r="F17" s="623">
        <v>173525</v>
      </c>
      <c r="G17" s="619"/>
      <c r="H17" s="554"/>
    </row>
    <row r="18" spans="1:8" s="502" customFormat="1" ht="15">
      <c r="A18" s="422">
        <v>10</v>
      </c>
      <c r="B18" s="423" t="s">
        <v>661</v>
      </c>
      <c r="C18" s="618">
        <f>'enrolment vs availed_PY (2)'!G20+'enrolment vs availed_UPY (2)'!G20</f>
        <v>494561</v>
      </c>
      <c r="D18" s="623">
        <v>351609</v>
      </c>
      <c r="E18" s="623">
        <v>13900</v>
      </c>
      <c r="F18" s="623">
        <v>154449</v>
      </c>
      <c r="G18" s="619"/>
      <c r="H18" s="554"/>
    </row>
    <row r="19" spans="1:8" s="502" customFormat="1" ht="15">
      <c r="A19" s="422">
        <v>11</v>
      </c>
      <c r="B19" s="423" t="s">
        <v>662</v>
      </c>
      <c r="C19" s="618">
        <f>'enrolment vs availed_PY (2)'!G21+'enrolment vs availed_UPY (2)'!G21</f>
        <v>287121</v>
      </c>
      <c r="D19" s="623">
        <v>192326</v>
      </c>
      <c r="E19" s="623">
        <v>9809</v>
      </c>
      <c r="F19" s="623">
        <v>108983</v>
      </c>
      <c r="G19" s="619"/>
      <c r="H19" s="554"/>
    </row>
    <row r="20" spans="1:8" s="502" customFormat="1" ht="15">
      <c r="A20" s="422">
        <v>12</v>
      </c>
      <c r="B20" s="423" t="s">
        <v>663</v>
      </c>
      <c r="C20" s="618">
        <f>'enrolment vs availed_PY (2)'!G22+'enrolment vs availed_UPY (2)'!G22</f>
        <v>247145</v>
      </c>
      <c r="D20" s="623">
        <v>148257</v>
      </c>
      <c r="E20" s="623">
        <v>10699</v>
      </c>
      <c r="F20" s="623">
        <v>118872</v>
      </c>
      <c r="G20" s="619"/>
      <c r="H20" s="554"/>
    </row>
    <row r="21" spans="1:8" s="502" customFormat="1" ht="15">
      <c r="A21" s="422">
        <v>13</v>
      </c>
      <c r="B21" s="423" t="s">
        <v>664</v>
      </c>
      <c r="C21" s="618">
        <f>'enrolment vs availed_PY (2)'!G23+'enrolment vs availed_UPY (2)'!G23</f>
        <v>665288</v>
      </c>
      <c r="D21" s="623">
        <v>521278</v>
      </c>
      <c r="E21" s="623">
        <v>16304</v>
      </c>
      <c r="F21" s="623">
        <v>181158</v>
      </c>
      <c r="G21" s="619"/>
      <c r="H21" s="554"/>
    </row>
    <row r="22" spans="1:8" s="502" customFormat="1" ht="15">
      <c r="A22" s="422">
        <v>14</v>
      </c>
      <c r="B22" s="423" t="s">
        <v>665</v>
      </c>
      <c r="C22" s="618">
        <f>'enrolment vs availed_PY (2)'!G24+'enrolment vs availed_UPY (2)'!G24</f>
        <v>1219782</v>
      </c>
      <c r="D22" s="623">
        <v>982607</v>
      </c>
      <c r="E22" s="623">
        <v>25792</v>
      </c>
      <c r="F22" s="623">
        <v>286583</v>
      </c>
      <c r="G22" s="619"/>
      <c r="H22" s="554"/>
    </row>
    <row r="23" spans="1:8" s="502" customFormat="1" ht="15">
      <c r="A23" s="422">
        <v>15</v>
      </c>
      <c r="B23" s="423" t="s">
        <v>666</v>
      </c>
      <c r="C23" s="618">
        <f>'enrolment vs availed_PY (2)'!G25+'enrolment vs availed_UPY (2)'!G25</f>
        <v>656478</v>
      </c>
      <c r="D23" s="623">
        <v>536389</v>
      </c>
      <c r="E23" s="623">
        <v>16350</v>
      </c>
      <c r="F23" s="623">
        <v>181668</v>
      </c>
      <c r="G23" s="619"/>
      <c r="H23" s="554"/>
    </row>
    <row r="24" spans="1:8" s="502" customFormat="1" ht="15">
      <c r="A24" s="422">
        <v>16</v>
      </c>
      <c r="B24" s="423" t="s">
        <v>667</v>
      </c>
      <c r="C24" s="618">
        <f>'enrolment vs availed_PY (2)'!G26+'enrolment vs availed_UPY (2)'!G26</f>
        <v>664685</v>
      </c>
      <c r="D24" s="623">
        <v>472165</v>
      </c>
      <c r="E24" s="623">
        <v>17357</v>
      </c>
      <c r="F24" s="623">
        <v>192856</v>
      </c>
      <c r="G24" s="619"/>
      <c r="H24" s="554"/>
    </row>
    <row r="25" spans="1:8" s="502" customFormat="1" ht="15">
      <c r="A25" s="422">
        <v>17</v>
      </c>
      <c r="B25" s="423" t="s">
        <v>668</v>
      </c>
      <c r="C25" s="618">
        <f>'enrolment vs availed_PY (2)'!G27+'enrolment vs availed_UPY (2)'!G27</f>
        <v>622305</v>
      </c>
      <c r="D25" s="623">
        <v>449425</v>
      </c>
      <c r="E25" s="623">
        <v>16910</v>
      </c>
      <c r="F25" s="623">
        <v>187880</v>
      </c>
      <c r="G25" s="619"/>
      <c r="H25" s="554"/>
    </row>
    <row r="26" spans="1:8" ht="15">
      <c r="A26" s="422">
        <v>18</v>
      </c>
      <c r="B26" s="423" t="s">
        <v>669</v>
      </c>
      <c r="C26" s="618">
        <f>'enrolment vs availed_PY (2)'!G28+'enrolment vs availed_UPY (2)'!G28</f>
        <v>955828</v>
      </c>
      <c r="D26" s="624">
        <v>638904</v>
      </c>
      <c r="E26" s="624">
        <v>29556</v>
      </c>
      <c r="F26" s="624">
        <v>328399</v>
      </c>
      <c r="G26" s="620"/>
      <c r="H26" s="554"/>
    </row>
    <row r="27" spans="1:8" ht="15">
      <c r="A27" s="422">
        <v>19</v>
      </c>
      <c r="B27" s="423" t="s">
        <v>670</v>
      </c>
      <c r="C27" s="618">
        <f>'enrolment vs availed_PY (2)'!G29+'enrolment vs availed_UPY (2)'!G29</f>
        <v>1082889</v>
      </c>
      <c r="D27" s="624">
        <v>888389</v>
      </c>
      <c r="E27" s="624">
        <v>19926</v>
      </c>
      <c r="F27" s="624">
        <v>221404</v>
      </c>
      <c r="G27" s="620"/>
      <c r="H27" s="554"/>
    </row>
    <row r="28" spans="1:8" ht="15">
      <c r="A28" s="422">
        <v>20</v>
      </c>
      <c r="B28" s="423" t="s">
        <v>671</v>
      </c>
      <c r="C28" s="618">
        <f>'enrolment vs availed_PY (2)'!G30+'enrolment vs availed_UPY (2)'!G30</f>
        <v>476267</v>
      </c>
      <c r="D28" s="624">
        <v>344992</v>
      </c>
      <c r="E28" s="624">
        <v>11908</v>
      </c>
      <c r="F28" s="624">
        <v>132308</v>
      </c>
      <c r="G28" s="620"/>
      <c r="H28" s="554"/>
    </row>
    <row r="29" spans="1:8" ht="15">
      <c r="A29" s="422">
        <v>21</v>
      </c>
      <c r="B29" s="423" t="s">
        <v>672</v>
      </c>
      <c r="C29" s="618">
        <f>'enrolment vs availed_PY (2)'!G31+'enrolment vs availed_UPY (2)'!G31</f>
        <v>115849</v>
      </c>
      <c r="D29" s="624">
        <v>68737</v>
      </c>
      <c r="E29" s="624">
        <v>4780</v>
      </c>
      <c r="F29" s="624">
        <v>53116</v>
      </c>
      <c r="G29" s="620"/>
      <c r="H29" s="554"/>
    </row>
    <row r="30" spans="1:8" ht="15">
      <c r="A30" s="422">
        <v>22</v>
      </c>
      <c r="B30" s="423" t="s">
        <v>673</v>
      </c>
      <c r="C30" s="618">
        <f>'enrolment vs availed_PY (2)'!G32+'enrolment vs availed_UPY (2)'!G32</f>
        <v>281551</v>
      </c>
      <c r="D30" s="624">
        <v>209896</v>
      </c>
      <c r="E30" s="624">
        <v>8800</v>
      </c>
      <c r="F30" s="624">
        <v>97779</v>
      </c>
      <c r="G30" s="620"/>
      <c r="H30" s="554"/>
    </row>
    <row r="31" spans="1:8" ht="15">
      <c r="A31" s="422">
        <v>23</v>
      </c>
      <c r="B31" s="423" t="s">
        <v>674</v>
      </c>
      <c r="C31" s="618">
        <f>'enrolment vs availed_PY (2)'!G33+'enrolment vs availed_UPY (2)'!G33</f>
        <v>163322</v>
      </c>
      <c r="D31" s="624">
        <v>118535</v>
      </c>
      <c r="E31" s="624">
        <v>4357</v>
      </c>
      <c r="F31" s="624">
        <v>48416</v>
      </c>
      <c r="G31" s="620"/>
      <c r="H31" s="554"/>
    </row>
    <row r="32" spans="1:8" ht="15">
      <c r="A32" s="426">
        <v>24</v>
      </c>
      <c r="B32" s="423" t="s">
        <v>675</v>
      </c>
      <c r="C32" s="618">
        <f>'enrolment vs availed_PY (2)'!G34+'enrolment vs availed_UPY (2)'!G34</f>
        <v>25507</v>
      </c>
      <c r="D32" s="624">
        <v>0</v>
      </c>
      <c r="E32" s="624">
        <v>0</v>
      </c>
      <c r="F32" s="624">
        <v>0</v>
      </c>
      <c r="G32" s="620"/>
      <c r="H32" s="554"/>
    </row>
    <row r="33" spans="1:12">
      <c r="A33" s="993" t="s">
        <v>16</v>
      </c>
      <c r="B33" s="994"/>
      <c r="C33" s="555">
        <f>SUM(C9:C32)</f>
        <v>11579246</v>
      </c>
      <c r="D33" s="622">
        <f>SUM(D9:D32)</f>
        <v>8543648</v>
      </c>
      <c r="E33" s="622">
        <f>SUM(E9:E32)</f>
        <v>307066</v>
      </c>
      <c r="F33" s="622">
        <f>SUM(F9:F32)</f>
        <v>3378515</v>
      </c>
      <c r="G33" s="556">
        <f>SUM(G9:G32)</f>
        <v>0</v>
      </c>
      <c r="H33" s="557"/>
      <c r="I33" s="524"/>
    </row>
    <row r="34" spans="1:12">
      <c r="D34" s="558"/>
    </row>
    <row r="37" spans="1:12" ht="15" customHeight="1">
      <c r="A37" s="9" t="s">
        <v>1117</v>
      </c>
      <c r="B37" s="559"/>
      <c r="C37" s="1022" t="s">
        <v>849</v>
      </c>
      <c r="D37" s="1022"/>
      <c r="E37" s="985" t="s">
        <v>846</v>
      </c>
      <c r="F37" s="985"/>
      <c r="G37" s="985"/>
      <c r="H37" s="411"/>
    </row>
    <row r="38" spans="1:12" ht="15" customHeight="1">
      <c r="C38" s="1022" t="s">
        <v>850</v>
      </c>
      <c r="D38" s="1022"/>
      <c r="E38" s="1001" t="s">
        <v>845</v>
      </c>
      <c r="F38" s="1001"/>
      <c r="G38" s="1001"/>
      <c r="H38" s="433"/>
    </row>
    <row r="39" spans="1:12" ht="15" customHeight="1">
      <c r="C39" s="1022" t="s">
        <v>851</v>
      </c>
      <c r="D39" s="1022"/>
      <c r="H39" s="560"/>
    </row>
    <row r="40" spans="1:12">
      <c r="H40" s="559"/>
    </row>
    <row r="41" spans="1:12">
      <c r="A41" s="559"/>
      <c r="B41" s="559"/>
      <c r="C41" s="559"/>
      <c r="D41" s="559"/>
      <c r="E41" s="559"/>
      <c r="F41" s="559"/>
      <c r="G41" s="559"/>
      <c r="H41" s="559"/>
      <c r="I41" s="559"/>
      <c r="J41" s="559"/>
      <c r="K41" s="559"/>
      <c r="L41" s="559"/>
    </row>
  </sheetData>
  <mergeCells count="9">
    <mergeCell ref="C38:D38"/>
    <mergeCell ref="E38:G38"/>
    <mergeCell ref="C39:D39"/>
    <mergeCell ref="A1:E1"/>
    <mergeCell ref="A2:F2"/>
    <mergeCell ref="A4:F4"/>
    <mergeCell ref="A33:B33"/>
    <mergeCell ref="C37:D37"/>
    <mergeCell ref="E37:G37"/>
  </mergeCells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49"/>
  <sheetViews>
    <sheetView view="pageBreakPreview" topLeftCell="A16" zoomScaleSheetLayoutView="100" workbookViewId="0">
      <selection activeCell="A40" sqref="A40"/>
    </sheetView>
  </sheetViews>
  <sheetFormatPr defaultColWidth="9.140625" defaultRowHeight="12.75"/>
  <cols>
    <col min="1" max="1" width="7.42578125" style="404" customWidth="1"/>
    <col min="2" max="2" width="17.140625" style="404" customWidth="1"/>
    <col min="3" max="4" width="13" style="404" customWidth="1"/>
    <col min="5" max="5" width="13.140625" style="404" customWidth="1"/>
    <col min="6" max="6" width="15.140625" style="404" customWidth="1"/>
    <col min="7" max="7" width="13.28515625" style="404" customWidth="1"/>
    <col min="8" max="8" width="14.7109375" style="404" customWidth="1"/>
    <col min="9" max="9" width="16.7109375" style="404" customWidth="1"/>
    <col min="10" max="10" width="19.28515625" style="404" customWidth="1"/>
    <col min="11" max="16384" width="9.140625" style="404"/>
  </cols>
  <sheetData>
    <row r="1" spans="1:10" s="503" customFormat="1">
      <c r="E1" s="985"/>
      <c r="F1" s="985"/>
      <c r="G1" s="985"/>
      <c r="H1" s="985"/>
      <c r="I1" s="985"/>
      <c r="J1" s="561" t="s">
        <v>58</v>
      </c>
    </row>
    <row r="2" spans="1:10" s="503" customFormat="1" ht="15">
      <c r="A2" s="1013" t="s">
        <v>0</v>
      </c>
      <c r="B2" s="1013"/>
      <c r="C2" s="1013"/>
      <c r="D2" s="1013"/>
      <c r="E2" s="1013"/>
      <c r="F2" s="1013"/>
      <c r="G2" s="1013"/>
      <c r="H2" s="1013"/>
      <c r="I2" s="1013"/>
      <c r="J2" s="1013"/>
    </row>
    <row r="3" spans="1:10" s="503" customFormat="1" ht="20.25">
      <c r="A3" s="1005" t="s">
        <v>857</v>
      </c>
      <c r="B3" s="1005"/>
      <c r="C3" s="1005"/>
      <c r="D3" s="1005"/>
      <c r="E3" s="1005"/>
      <c r="F3" s="1005"/>
      <c r="G3" s="1005"/>
      <c r="H3" s="1005"/>
      <c r="I3" s="1005"/>
      <c r="J3" s="1005"/>
    </row>
    <row r="4" spans="1:10" s="503" customFormat="1" ht="14.25" customHeight="1"/>
    <row r="5" spans="1:10" ht="31.5" customHeight="1">
      <c r="A5" s="1017" t="s">
        <v>884</v>
      </c>
      <c r="B5" s="1017"/>
      <c r="C5" s="1017"/>
      <c r="D5" s="1017"/>
      <c r="E5" s="1017"/>
      <c r="F5" s="1017"/>
      <c r="G5" s="1017"/>
      <c r="H5" s="1017"/>
      <c r="I5" s="1017"/>
      <c r="J5" s="1017"/>
    </row>
    <row r="6" spans="1:10" ht="13.5" customHeight="1">
      <c r="A6" s="530"/>
      <c r="B6" s="530"/>
      <c r="C6" s="530"/>
      <c r="D6" s="530"/>
      <c r="E6" s="530"/>
      <c r="F6" s="530"/>
      <c r="G6" s="530"/>
      <c r="H6" s="530"/>
      <c r="I6" s="530"/>
      <c r="J6" s="530"/>
    </row>
    <row r="7" spans="1:10" ht="0.75" customHeight="1"/>
    <row r="8" spans="1:10">
      <c r="A8" s="411" t="s">
        <v>700</v>
      </c>
      <c r="B8" s="411"/>
      <c r="C8" s="430"/>
      <c r="D8" s="430"/>
      <c r="H8" s="989" t="s">
        <v>870</v>
      </c>
      <c r="I8" s="989"/>
      <c r="J8" s="989"/>
    </row>
    <row r="9" spans="1:10">
      <c r="A9" s="1002" t="s">
        <v>2</v>
      </c>
      <c r="B9" s="1002" t="s">
        <v>3</v>
      </c>
      <c r="C9" s="1010" t="s">
        <v>885</v>
      </c>
      <c r="D9" s="1012"/>
      <c r="E9" s="1012"/>
      <c r="F9" s="1025"/>
      <c r="G9" s="1010" t="s">
        <v>95</v>
      </c>
      <c r="H9" s="1012"/>
      <c r="I9" s="1012"/>
      <c r="J9" s="1025"/>
    </row>
    <row r="10" spans="1:10" ht="60" customHeight="1">
      <c r="A10" s="1002"/>
      <c r="B10" s="1002"/>
      <c r="C10" s="497" t="s">
        <v>165</v>
      </c>
      <c r="D10" s="497" t="s">
        <v>14</v>
      </c>
      <c r="E10" s="518" t="s">
        <v>886</v>
      </c>
      <c r="F10" s="518" t="s">
        <v>182</v>
      </c>
      <c r="G10" s="497" t="s">
        <v>165</v>
      </c>
      <c r="H10" s="562" t="s">
        <v>15</v>
      </c>
      <c r="I10" s="563" t="s">
        <v>1014</v>
      </c>
      <c r="J10" s="497" t="s">
        <v>183</v>
      </c>
    </row>
    <row r="11" spans="1:10">
      <c r="A11" s="497">
        <v>1</v>
      </c>
      <c r="B11" s="497">
        <v>2</v>
      </c>
      <c r="C11" s="497">
        <v>3</v>
      </c>
      <c r="D11" s="497">
        <v>4</v>
      </c>
      <c r="E11" s="497">
        <v>5</v>
      </c>
      <c r="F11" s="518">
        <v>6</v>
      </c>
      <c r="G11" s="497">
        <v>7</v>
      </c>
      <c r="H11" s="564">
        <v>8</v>
      </c>
      <c r="I11" s="497">
        <v>9</v>
      </c>
      <c r="J11" s="497">
        <v>10</v>
      </c>
    </row>
    <row r="12" spans="1:10">
      <c r="A12" s="422">
        <v>1</v>
      </c>
      <c r="B12" s="423" t="s">
        <v>652</v>
      </c>
      <c r="C12" s="565">
        <v>1326</v>
      </c>
      <c r="D12" s="565">
        <v>91313</v>
      </c>
      <c r="E12" s="565">
        <v>230</v>
      </c>
      <c r="F12" s="566">
        <f>D12*E12</f>
        <v>21001990</v>
      </c>
      <c r="G12" s="567">
        <f>'AT3A_cvrg(Insti)_PY (2)'!H12+'AT3A_cvrg(Insti)_PY (2)'!I12+'AT3A_cvrg(Insti)_PY (2)'!K12</f>
        <v>1330</v>
      </c>
      <c r="H12" s="568">
        <f>'enrolment vs availed_PY (2)'!M11+'enrolment vs availed_PY (2)'!N11+'enrolment vs availed_PY (2)'!P11</f>
        <v>21394125</v>
      </c>
      <c r="I12" s="568">
        <v>225</v>
      </c>
      <c r="J12" s="569">
        <f>H12/I12</f>
        <v>95085</v>
      </c>
    </row>
    <row r="13" spans="1:10">
      <c r="A13" s="422">
        <v>2</v>
      </c>
      <c r="B13" s="423" t="s">
        <v>653</v>
      </c>
      <c r="C13" s="565">
        <v>3996</v>
      </c>
      <c r="D13" s="565">
        <v>293955</v>
      </c>
      <c r="E13" s="565">
        <v>230</v>
      </c>
      <c r="F13" s="566">
        <f t="shared" ref="F13:F36" si="0">D13*E13</f>
        <v>67609650</v>
      </c>
      <c r="G13" s="567">
        <f>'AT3A_cvrg(Insti)_PY (2)'!H13+'AT3A_cvrg(Insti)_PY (2)'!I13+'AT3A_cvrg(Insti)_PY (2)'!K13</f>
        <v>4006</v>
      </c>
      <c r="H13" s="568">
        <f>'enrolment vs availed_PY (2)'!M12+'enrolment vs availed_PY (2)'!N12+'enrolment vs availed_PY (2)'!P12</f>
        <v>66989025</v>
      </c>
      <c r="I13" s="568">
        <v>225</v>
      </c>
      <c r="J13" s="569">
        <f t="shared" ref="J13:J35" si="1">H13/I13</f>
        <v>297729</v>
      </c>
    </row>
    <row r="14" spans="1:10">
      <c r="A14" s="422">
        <v>3</v>
      </c>
      <c r="B14" s="423" t="s">
        <v>654</v>
      </c>
      <c r="C14" s="565">
        <v>2964</v>
      </c>
      <c r="D14" s="565">
        <v>316847</v>
      </c>
      <c r="E14" s="565">
        <v>230</v>
      </c>
      <c r="F14" s="566">
        <f t="shared" si="0"/>
        <v>72874810</v>
      </c>
      <c r="G14" s="567">
        <f>'AT3A_cvrg(Insti)_PY (2)'!H14+'AT3A_cvrg(Insti)_PY (2)'!I14+'AT3A_cvrg(Insti)_PY (2)'!K14</f>
        <v>3061</v>
      </c>
      <c r="H14" s="568">
        <f>'enrolment vs availed_PY (2)'!M13+'enrolment vs availed_PY (2)'!N13+'enrolment vs availed_PY (2)'!P13</f>
        <v>66924900</v>
      </c>
      <c r="I14" s="568">
        <v>225</v>
      </c>
      <c r="J14" s="569">
        <f t="shared" si="1"/>
        <v>297444</v>
      </c>
    </row>
    <row r="15" spans="1:10">
      <c r="A15" s="422">
        <v>4</v>
      </c>
      <c r="B15" s="423" t="s">
        <v>655</v>
      </c>
      <c r="C15" s="565">
        <v>3854</v>
      </c>
      <c r="D15" s="565">
        <v>321384</v>
      </c>
      <c r="E15" s="565">
        <v>230</v>
      </c>
      <c r="F15" s="566">
        <f t="shared" si="0"/>
        <v>73918320</v>
      </c>
      <c r="G15" s="567">
        <f>'AT3A_cvrg(Insti)_PY (2)'!H15+'AT3A_cvrg(Insti)_PY (2)'!I15+'AT3A_cvrg(Insti)_PY (2)'!K15</f>
        <v>3866</v>
      </c>
      <c r="H15" s="568">
        <f>'enrolment vs availed_PY (2)'!M14+'enrolment vs availed_PY (2)'!N14+'enrolment vs availed_PY (2)'!P14</f>
        <v>85847175</v>
      </c>
      <c r="I15" s="568">
        <v>225</v>
      </c>
      <c r="J15" s="569">
        <f t="shared" si="1"/>
        <v>381543</v>
      </c>
    </row>
    <row r="16" spans="1:10">
      <c r="A16" s="422">
        <v>5</v>
      </c>
      <c r="B16" s="423" t="s">
        <v>656</v>
      </c>
      <c r="C16" s="565">
        <v>2560</v>
      </c>
      <c r="D16" s="565">
        <v>215202</v>
      </c>
      <c r="E16" s="565">
        <v>230</v>
      </c>
      <c r="F16" s="566">
        <f t="shared" si="0"/>
        <v>49496460</v>
      </c>
      <c r="G16" s="567">
        <f>'AT3A_cvrg(Insti)_PY (2)'!H16+'AT3A_cvrg(Insti)_PY (2)'!I16+'AT3A_cvrg(Insti)_PY (2)'!K16</f>
        <v>2559</v>
      </c>
      <c r="H16" s="568">
        <f>'enrolment vs availed_PY (2)'!M15+'enrolment vs availed_PY (2)'!N15+'enrolment vs availed_PY (2)'!P15</f>
        <v>46774800</v>
      </c>
      <c r="I16" s="568">
        <v>225</v>
      </c>
      <c r="J16" s="569">
        <f t="shared" si="1"/>
        <v>207888</v>
      </c>
    </row>
    <row r="17" spans="1:10">
      <c r="A17" s="422">
        <v>6</v>
      </c>
      <c r="B17" s="423" t="s">
        <v>657</v>
      </c>
      <c r="C17" s="565">
        <v>1836</v>
      </c>
      <c r="D17" s="565">
        <v>113938</v>
      </c>
      <c r="E17" s="565">
        <v>230</v>
      </c>
      <c r="F17" s="566">
        <f t="shared" si="0"/>
        <v>26205740</v>
      </c>
      <c r="G17" s="567">
        <f>'AT3A_cvrg(Insti)_PY (2)'!H17+'AT3A_cvrg(Insti)_PY (2)'!I17+'AT3A_cvrg(Insti)_PY (2)'!K17</f>
        <v>1839</v>
      </c>
      <c r="H17" s="568">
        <f>'enrolment vs availed_PY (2)'!M16+'enrolment vs availed_PY (2)'!N16+'enrolment vs availed_PY (2)'!P16</f>
        <v>30634200</v>
      </c>
      <c r="I17" s="568">
        <v>225</v>
      </c>
      <c r="J17" s="569">
        <f t="shared" si="1"/>
        <v>136152</v>
      </c>
    </row>
    <row r="18" spans="1:10">
      <c r="A18" s="422">
        <v>7</v>
      </c>
      <c r="B18" s="423" t="s">
        <v>658</v>
      </c>
      <c r="C18" s="565">
        <v>2477</v>
      </c>
      <c r="D18" s="565">
        <v>335306</v>
      </c>
      <c r="E18" s="565">
        <v>230</v>
      </c>
      <c r="F18" s="566">
        <f t="shared" si="0"/>
        <v>77120380</v>
      </c>
      <c r="G18" s="567">
        <f>'AT3A_cvrg(Insti)_PY (2)'!H18+'AT3A_cvrg(Insti)_PY (2)'!I18+'AT3A_cvrg(Insti)_PY (2)'!K18</f>
        <v>2478</v>
      </c>
      <c r="H18" s="568">
        <f>'enrolment vs availed_PY (2)'!M17+'enrolment vs availed_PY (2)'!N17+'enrolment vs availed_PY (2)'!P17</f>
        <v>74954025</v>
      </c>
      <c r="I18" s="568">
        <v>225</v>
      </c>
      <c r="J18" s="569">
        <f t="shared" si="1"/>
        <v>333129</v>
      </c>
    </row>
    <row r="19" spans="1:10">
      <c r="A19" s="422">
        <v>8</v>
      </c>
      <c r="B19" s="423" t="s">
        <v>659</v>
      </c>
      <c r="C19" s="565">
        <v>1313</v>
      </c>
      <c r="D19" s="565">
        <v>34509</v>
      </c>
      <c r="E19" s="565">
        <v>230</v>
      </c>
      <c r="F19" s="566">
        <f t="shared" si="0"/>
        <v>7937070</v>
      </c>
      <c r="G19" s="567">
        <f>'AT3A_cvrg(Insti)_PY (2)'!H19+'AT3A_cvrg(Insti)_PY (2)'!I19+'AT3A_cvrg(Insti)_PY (2)'!K19</f>
        <v>900</v>
      </c>
      <c r="H19" s="568">
        <f>'enrolment vs availed_PY (2)'!M18+'enrolment vs availed_PY (2)'!N18+'enrolment vs availed_PY (2)'!P18</f>
        <v>5185125</v>
      </c>
      <c r="I19" s="568">
        <v>225</v>
      </c>
      <c r="J19" s="569">
        <f t="shared" si="1"/>
        <v>23045</v>
      </c>
    </row>
    <row r="20" spans="1:10">
      <c r="A20" s="422">
        <v>9</v>
      </c>
      <c r="B20" s="423" t="s">
        <v>660</v>
      </c>
      <c r="C20" s="565">
        <v>3320</v>
      </c>
      <c r="D20" s="565">
        <v>305779</v>
      </c>
      <c r="E20" s="565">
        <v>230</v>
      </c>
      <c r="F20" s="566">
        <f t="shared" si="0"/>
        <v>70329170</v>
      </c>
      <c r="G20" s="567">
        <f>'AT3A_cvrg(Insti)_PY (2)'!H20+'AT3A_cvrg(Insti)_PY (2)'!I20+'AT3A_cvrg(Insti)_PY (2)'!K20</f>
        <v>3320</v>
      </c>
      <c r="H20" s="568">
        <f>'enrolment vs availed_PY (2)'!M19+'enrolment vs availed_PY (2)'!N19+'enrolment vs availed_PY (2)'!P19</f>
        <v>77662125</v>
      </c>
      <c r="I20" s="568">
        <v>225</v>
      </c>
      <c r="J20" s="569">
        <f t="shared" si="1"/>
        <v>345165</v>
      </c>
    </row>
    <row r="21" spans="1:10">
      <c r="A21" s="422">
        <v>10</v>
      </c>
      <c r="B21" s="423" t="s">
        <v>661</v>
      </c>
      <c r="C21" s="565">
        <v>2339</v>
      </c>
      <c r="D21" s="565">
        <v>280390</v>
      </c>
      <c r="E21" s="565">
        <v>230</v>
      </c>
      <c r="F21" s="566">
        <f t="shared" si="0"/>
        <v>64489700</v>
      </c>
      <c r="G21" s="567">
        <f>'AT3A_cvrg(Insti)_PY (2)'!H21+'AT3A_cvrg(Insti)_PY (2)'!I21+'AT3A_cvrg(Insti)_PY (2)'!K21</f>
        <v>2336</v>
      </c>
      <c r="H21" s="568">
        <f>'enrolment vs availed_PY (2)'!M20+'enrolment vs availed_PY (2)'!N20+'enrolment vs availed_PY (2)'!P20</f>
        <v>65131875</v>
      </c>
      <c r="I21" s="568">
        <v>225</v>
      </c>
      <c r="J21" s="569">
        <f t="shared" si="1"/>
        <v>289475</v>
      </c>
    </row>
    <row r="22" spans="1:10">
      <c r="A22" s="422">
        <v>11</v>
      </c>
      <c r="B22" s="423" t="s">
        <v>662</v>
      </c>
      <c r="C22" s="565">
        <v>1836</v>
      </c>
      <c r="D22" s="565">
        <v>163390</v>
      </c>
      <c r="E22" s="565">
        <v>230</v>
      </c>
      <c r="F22" s="566">
        <f t="shared" si="0"/>
        <v>37579700</v>
      </c>
      <c r="G22" s="567">
        <f>'AT3A_cvrg(Insti)_PY (2)'!H22+'AT3A_cvrg(Insti)_PY (2)'!I22+'AT3A_cvrg(Insti)_PY (2)'!K22</f>
        <v>1840</v>
      </c>
      <c r="H22" s="568">
        <f>'enrolment vs availed_PY (2)'!M21+'enrolment vs availed_PY (2)'!N21+'enrolment vs availed_PY (2)'!P21</f>
        <v>36543825</v>
      </c>
      <c r="I22" s="568">
        <v>225</v>
      </c>
      <c r="J22" s="569">
        <f t="shared" si="1"/>
        <v>162417</v>
      </c>
    </row>
    <row r="23" spans="1:10">
      <c r="A23" s="422">
        <v>12</v>
      </c>
      <c r="B23" s="423" t="s">
        <v>663</v>
      </c>
      <c r="C23" s="565">
        <v>1429</v>
      </c>
      <c r="D23" s="565">
        <v>103787</v>
      </c>
      <c r="E23" s="565">
        <v>230</v>
      </c>
      <c r="F23" s="566">
        <f t="shared" si="0"/>
        <v>23871010</v>
      </c>
      <c r="G23" s="567">
        <f>'AT3A_cvrg(Insti)_PY (2)'!H23+'AT3A_cvrg(Insti)_PY (2)'!I23+'AT3A_cvrg(Insti)_PY (2)'!K23</f>
        <v>1484</v>
      </c>
      <c r="H23" s="568">
        <f>'enrolment vs availed_PY (2)'!M22+'enrolment vs availed_PY (2)'!N22+'enrolment vs availed_PY (2)'!P22</f>
        <v>23784525</v>
      </c>
      <c r="I23" s="568">
        <v>225</v>
      </c>
      <c r="J23" s="569">
        <f t="shared" si="1"/>
        <v>105709</v>
      </c>
    </row>
    <row r="24" spans="1:10">
      <c r="A24" s="422">
        <v>13</v>
      </c>
      <c r="B24" s="423" t="s">
        <v>664</v>
      </c>
      <c r="C24" s="565">
        <v>2576</v>
      </c>
      <c r="D24" s="565">
        <v>369921</v>
      </c>
      <c r="E24" s="565">
        <v>230</v>
      </c>
      <c r="F24" s="566">
        <f t="shared" si="0"/>
        <v>85081830</v>
      </c>
      <c r="G24" s="567">
        <f>'AT3A_cvrg(Insti)_PY (2)'!H24+'AT3A_cvrg(Insti)_PY (2)'!I24+'AT3A_cvrg(Insti)_PY (2)'!K24</f>
        <v>2580</v>
      </c>
      <c r="H24" s="568">
        <f>'enrolment vs availed_PY (2)'!M23+'enrolment vs availed_PY (2)'!N23+'enrolment vs availed_PY (2)'!P23</f>
        <v>88287525</v>
      </c>
      <c r="I24" s="568">
        <v>225</v>
      </c>
      <c r="J24" s="569">
        <f t="shared" si="1"/>
        <v>392389</v>
      </c>
    </row>
    <row r="25" spans="1:10">
      <c r="A25" s="422">
        <v>14</v>
      </c>
      <c r="B25" s="423" t="s">
        <v>665</v>
      </c>
      <c r="C25" s="565">
        <v>4705</v>
      </c>
      <c r="D25" s="565">
        <v>673397</v>
      </c>
      <c r="E25" s="565">
        <v>230</v>
      </c>
      <c r="F25" s="566">
        <f t="shared" si="0"/>
        <v>154881310</v>
      </c>
      <c r="G25" s="567">
        <f>'AT3A_cvrg(Insti)_PY (2)'!H25+'AT3A_cvrg(Insti)_PY (2)'!I25+'AT3A_cvrg(Insti)_PY (2)'!K25</f>
        <v>4708</v>
      </c>
      <c r="H25" s="568">
        <f>'enrolment vs availed_PY (2)'!M24+'enrolment vs availed_PY (2)'!N24+'enrolment vs availed_PY (2)'!P24</f>
        <v>146454075</v>
      </c>
      <c r="I25" s="568">
        <v>225</v>
      </c>
      <c r="J25" s="569">
        <f t="shared" si="1"/>
        <v>650907</v>
      </c>
    </row>
    <row r="26" spans="1:10">
      <c r="A26" s="422">
        <v>15</v>
      </c>
      <c r="B26" s="423" t="s">
        <v>666</v>
      </c>
      <c r="C26" s="565">
        <v>4719</v>
      </c>
      <c r="D26" s="565">
        <v>358932</v>
      </c>
      <c r="E26" s="565">
        <v>230</v>
      </c>
      <c r="F26" s="566">
        <f t="shared" si="0"/>
        <v>82554360</v>
      </c>
      <c r="G26" s="567">
        <f>'AT3A_cvrg(Insti)_PY (2)'!H26+'AT3A_cvrg(Insti)_PY (2)'!I26+'AT3A_cvrg(Insti)_PY (2)'!K26</f>
        <v>4721</v>
      </c>
      <c r="H26" s="568">
        <f>'enrolment vs availed_PY (2)'!M25+'enrolment vs availed_PY (2)'!N25+'enrolment vs availed_PY (2)'!P25</f>
        <v>91019025</v>
      </c>
      <c r="I26" s="568">
        <v>225</v>
      </c>
      <c r="J26" s="569">
        <f t="shared" si="1"/>
        <v>404529</v>
      </c>
    </row>
    <row r="27" spans="1:10">
      <c r="A27" s="422">
        <v>16</v>
      </c>
      <c r="B27" s="423" t="s">
        <v>667</v>
      </c>
      <c r="C27" s="565">
        <v>5354</v>
      </c>
      <c r="D27" s="565">
        <v>385491</v>
      </c>
      <c r="E27" s="565">
        <v>230</v>
      </c>
      <c r="F27" s="566">
        <f t="shared" si="0"/>
        <v>88662930</v>
      </c>
      <c r="G27" s="567">
        <f>'AT3A_cvrg(Insti)_PY (2)'!H27+'AT3A_cvrg(Insti)_PY (2)'!I27+'AT3A_cvrg(Insti)_PY (2)'!K27</f>
        <v>5354</v>
      </c>
      <c r="H27" s="568">
        <f>'enrolment vs availed_PY (2)'!M26+'enrolment vs availed_PY (2)'!N26+'enrolment vs availed_PY (2)'!P26</f>
        <v>89850600</v>
      </c>
      <c r="I27" s="568">
        <v>225</v>
      </c>
      <c r="J27" s="569">
        <f t="shared" si="1"/>
        <v>399336</v>
      </c>
    </row>
    <row r="28" spans="1:10">
      <c r="A28" s="422">
        <v>17</v>
      </c>
      <c r="B28" s="423" t="s">
        <v>668</v>
      </c>
      <c r="C28" s="565">
        <v>3264</v>
      </c>
      <c r="D28" s="565">
        <v>336926</v>
      </c>
      <c r="E28" s="565">
        <v>230</v>
      </c>
      <c r="F28" s="566">
        <f t="shared" si="0"/>
        <v>77492980</v>
      </c>
      <c r="G28" s="567">
        <f>'AT3A_cvrg(Insti)_PY (2)'!H28+'AT3A_cvrg(Insti)_PY (2)'!I28+'AT3A_cvrg(Insti)_PY (2)'!K28</f>
        <v>3264</v>
      </c>
      <c r="H28" s="568">
        <f>'enrolment vs availed_PY (2)'!M27+'enrolment vs availed_PY (2)'!N27+'enrolment vs availed_PY (2)'!P27</f>
        <v>80838675</v>
      </c>
      <c r="I28" s="568">
        <v>225</v>
      </c>
      <c r="J28" s="569">
        <f t="shared" si="1"/>
        <v>359283</v>
      </c>
    </row>
    <row r="29" spans="1:10">
      <c r="A29" s="422">
        <v>18</v>
      </c>
      <c r="B29" s="423" t="s">
        <v>669</v>
      </c>
      <c r="C29" s="565">
        <v>4553</v>
      </c>
      <c r="D29" s="565">
        <v>524700</v>
      </c>
      <c r="E29" s="565">
        <v>230</v>
      </c>
      <c r="F29" s="566">
        <f t="shared" si="0"/>
        <v>120681000</v>
      </c>
      <c r="G29" s="567">
        <f>'AT3A_cvrg(Insti)_PY (2)'!H29+'AT3A_cvrg(Insti)_PY (2)'!I29+'AT3A_cvrg(Insti)_PY (2)'!K29</f>
        <v>4555</v>
      </c>
      <c r="H29" s="568">
        <f>'enrolment vs availed_PY (2)'!M28+'enrolment vs availed_PY (2)'!N28+'enrolment vs availed_PY (2)'!P28</f>
        <v>133680150</v>
      </c>
      <c r="I29" s="568">
        <v>225</v>
      </c>
      <c r="J29" s="569">
        <f t="shared" si="1"/>
        <v>594134</v>
      </c>
    </row>
    <row r="30" spans="1:10">
      <c r="A30" s="422">
        <v>19</v>
      </c>
      <c r="B30" s="423" t="s">
        <v>670</v>
      </c>
      <c r="C30" s="565">
        <v>4972</v>
      </c>
      <c r="D30" s="565">
        <v>639693</v>
      </c>
      <c r="E30" s="565">
        <v>230</v>
      </c>
      <c r="F30" s="566">
        <f t="shared" si="0"/>
        <v>147129390</v>
      </c>
      <c r="G30" s="567">
        <f>'AT3A_cvrg(Insti)_PY (2)'!H30+'AT3A_cvrg(Insti)_PY (2)'!I30+'AT3A_cvrg(Insti)_PY (2)'!K30</f>
        <v>4989</v>
      </c>
      <c r="H30" s="568">
        <f>'enrolment vs availed_PY (2)'!M29+'enrolment vs availed_PY (2)'!N29+'enrolment vs availed_PY (2)'!P29</f>
        <v>134990100</v>
      </c>
      <c r="I30" s="568">
        <v>225</v>
      </c>
      <c r="J30" s="569">
        <f t="shared" si="1"/>
        <v>599956</v>
      </c>
    </row>
    <row r="31" spans="1:10">
      <c r="A31" s="422">
        <v>20</v>
      </c>
      <c r="B31" s="423" t="s">
        <v>671</v>
      </c>
      <c r="C31" s="565">
        <v>3460</v>
      </c>
      <c r="D31" s="565">
        <v>270487</v>
      </c>
      <c r="E31" s="565">
        <v>230</v>
      </c>
      <c r="F31" s="566">
        <f t="shared" si="0"/>
        <v>62212010</v>
      </c>
      <c r="G31" s="567">
        <f>'AT3A_cvrg(Insti)_PY (2)'!H31+'AT3A_cvrg(Insti)_PY (2)'!I31+'AT3A_cvrg(Insti)_PY (2)'!K31</f>
        <v>3464</v>
      </c>
      <c r="H31" s="568">
        <f>'enrolment vs availed_PY (2)'!M30+'enrolment vs availed_PY (2)'!N30+'enrolment vs availed_PY (2)'!P30</f>
        <v>65912850</v>
      </c>
      <c r="I31" s="568">
        <v>225</v>
      </c>
      <c r="J31" s="569">
        <f t="shared" si="1"/>
        <v>292946</v>
      </c>
    </row>
    <row r="32" spans="1:10">
      <c r="A32" s="422">
        <v>21</v>
      </c>
      <c r="B32" s="423" t="s">
        <v>672</v>
      </c>
      <c r="C32" s="565">
        <v>680</v>
      </c>
      <c r="D32" s="565">
        <v>65131</v>
      </c>
      <c r="E32" s="565">
        <v>230</v>
      </c>
      <c r="F32" s="566">
        <f t="shared" si="0"/>
        <v>14980130</v>
      </c>
      <c r="G32" s="567">
        <f>'AT3A_cvrg(Insti)_PY (2)'!H32+'AT3A_cvrg(Insti)_PY (2)'!I32+'AT3A_cvrg(Insti)_PY (2)'!K32</f>
        <v>679</v>
      </c>
      <c r="H32" s="568">
        <f>'enrolment vs availed_PY (2)'!M31+'enrolment vs availed_PY (2)'!N31+'enrolment vs availed_PY (2)'!P31</f>
        <v>14432400</v>
      </c>
      <c r="I32" s="568">
        <v>225</v>
      </c>
      <c r="J32" s="569">
        <f t="shared" si="1"/>
        <v>64144</v>
      </c>
    </row>
    <row r="33" spans="1:10">
      <c r="A33" s="422">
        <v>22</v>
      </c>
      <c r="B33" s="423" t="s">
        <v>673</v>
      </c>
      <c r="C33" s="565">
        <v>1366</v>
      </c>
      <c r="D33" s="565">
        <v>158928</v>
      </c>
      <c r="E33" s="565">
        <v>230</v>
      </c>
      <c r="F33" s="566">
        <f t="shared" si="0"/>
        <v>36553440</v>
      </c>
      <c r="G33" s="567">
        <f>'AT3A_cvrg(Insti)_PY (2)'!H33+'AT3A_cvrg(Insti)_PY (2)'!I33+'AT3A_cvrg(Insti)_PY (2)'!K33</f>
        <v>1370</v>
      </c>
      <c r="H33" s="568">
        <f>'enrolment vs availed_PY (2)'!M32+'enrolment vs availed_PY (2)'!N32+'enrolment vs availed_PY (2)'!P32</f>
        <v>39265425</v>
      </c>
      <c r="I33" s="568">
        <v>225</v>
      </c>
      <c r="J33" s="569">
        <f t="shared" si="1"/>
        <v>174513</v>
      </c>
    </row>
    <row r="34" spans="1:10">
      <c r="A34" s="422">
        <v>23</v>
      </c>
      <c r="B34" s="423" t="s">
        <v>674</v>
      </c>
      <c r="C34" s="565">
        <v>1918</v>
      </c>
      <c r="D34" s="565">
        <v>94472</v>
      </c>
      <c r="E34" s="565">
        <v>230</v>
      </c>
      <c r="F34" s="566">
        <f t="shared" si="0"/>
        <v>21728560</v>
      </c>
      <c r="G34" s="567">
        <f>'AT3A_cvrg(Insti)_PY (2)'!H34+'AT3A_cvrg(Insti)_PY (2)'!I34+'AT3A_cvrg(Insti)_PY (2)'!K34</f>
        <v>1918</v>
      </c>
      <c r="H34" s="568">
        <f>'enrolment vs availed_PY (2)'!M33+'enrolment vs availed_PY (2)'!N33+'enrolment vs availed_PY (2)'!P33</f>
        <v>22994325</v>
      </c>
      <c r="I34" s="568">
        <v>225</v>
      </c>
      <c r="J34" s="569">
        <f t="shared" si="1"/>
        <v>102197</v>
      </c>
    </row>
    <row r="35" spans="1:10">
      <c r="A35" s="426">
        <v>24</v>
      </c>
      <c r="B35" s="423" t="s">
        <v>675</v>
      </c>
      <c r="C35" s="565">
        <v>0</v>
      </c>
      <c r="D35" s="565">
        <v>15250</v>
      </c>
      <c r="E35" s="565">
        <v>230</v>
      </c>
      <c r="F35" s="566">
        <f t="shared" si="0"/>
        <v>3507500</v>
      </c>
      <c r="G35" s="567">
        <f>'AT3A_cvrg(Insti)_PY (2)'!H35+'AT3A_cvrg(Insti)_PY (2)'!I35+'AT3A_cvrg(Insti)_PY (2)'!K35</f>
        <v>399</v>
      </c>
      <c r="H35" s="568">
        <f>'enrolment vs availed_PY (2)'!M34+'enrolment vs availed_PY (2)'!N34+'enrolment vs availed_PY (2)'!P34</f>
        <v>3175875</v>
      </c>
      <c r="I35" s="568">
        <v>225</v>
      </c>
      <c r="J35" s="569">
        <f t="shared" si="1"/>
        <v>14115</v>
      </c>
    </row>
    <row r="36" spans="1:10">
      <c r="A36" s="993" t="s">
        <v>16</v>
      </c>
      <c r="B36" s="994"/>
      <c r="C36" s="570">
        <f>SUM(C12:C35)</f>
        <v>66817</v>
      </c>
      <c r="D36" s="570">
        <f>SUM(D12:D35)</f>
        <v>6469128</v>
      </c>
      <c r="E36" s="571">
        <v>230</v>
      </c>
      <c r="F36" s="572">
        <f t="shared" si="0"/>
        <v>1487899440</v>
      </c>
      <c r="G36" s="573">
        <f>SUM(G12:G35)</f>
        <v>67020</v>
      </c>
      <c r="H36" s="574">
        <f>SUM(H12:H35)</f>
        <v>1512726750</v>
      </c>
      <c r="I36" s="568">
        <v>225</v>
      </c>
      <c r="J36" s="574">
        <f>SUM(J12:J35)</f>
        <v>6723230</v>
      </c>
    </row>
    <row r="37" spans="1:10">
      <c r="A37" s="523"/>
      <c r="B37" s="575"/>
      <c r="C37" s="575"/>
      <c r="D37" s="538"/>
      <c r="E37" s="538"/>
      <c r="F37" s="538"/>
      <c r="G37" s="538"/>
      <c r="H37" s="538"/>
      <c r="I37" s="538"/>
      <c r="J37" s="538"/>
    </row>
    <row r="38" spans="1:10">
      <c r="A38" s="1024" t="s">
        <v>1015</v>
      </c>
      <c r="B38" s="1024"/>
      <c r="C38" s="1024"/>
      <c r="D38" s="1024"/>
      <c r="E38" s="1024"/>
      <c r="F38" s="1024"/>
      <c r="G38" s="1024"/>
      <c r="H38" s="1024"/>
      <c r="I38" s="575"/>
      <c r="J38" s="575"/>
    </row>
    <row r="39" spans="1:10">
      <c r="A39" s="523"/>
      <c r="B39" s="575"/>
      <c r="C39" s="575"/>
      <c r="D39" s="538"/>
      <c r="E39" s="538"/>
      <c r="F39" s="538"/>
      <c r="G39" s="538"/>
      <c r="H39" s="538"/>
      <c r="I39" s="538"/>
      <c r="J39" s="538"/>
    </row>
    <row r="40" spans="1:10" ht="15.75" customHeight="1">
      <c r="A40" s="9" t="s">
        <v>1117</v>
      </c>
      <c r="B40" s="430"/>
      <c r="C40" s="430"/>
      <c r="D40" s="985" t="s">
        <v>847</v>
      </c>
      <c r="E40" s="985"/>
      <c r="F40" s="985"/>
      <c r="G40" s="985"/>
      <c r="H40" s="985" t="s">
        <v>846</v>
      </c>
      <c r="I40" s="985"/>
      <c r="J40" s="985"/>
    </row>
    <row r="41" spans="1:10" ht="12.75" customHeight="1">
      <c r="A41" s="450"/>
      <c r="B41" s="450"/>
      <c r="C41" s="450"/>
      <c r="D41" s="995" t="s">
        <v>845</v>
      </c>
      <c r="E41" s="995"/>
      <c r="F41" s="995"/>
      <c r="G41" s="995"/>
      <c r="H41" s="1001" t="s">
        <v>845</v>
      </c>
      <c r="I41" s="1001"/>
      <c r="J41" s="1001"/>
    </row>
    <row r="42" spans="1:10" ht="12.75" customHeight="1">
      <c r="A42" s="450"/>
      <c r="B42" s="450"/>
      <c r="C42" s="450"/>
      <c r="D42" s="995" t="s">
        <v>848</v>
      </c>
      <c r="E42" s="995"/>
      <c r="F42" s="995"/>
      <c r="G42" s="995"/>
      <c r="H42" s="538"/>
      <c r="I42" s="538"/>
      <c r="J42" s="450"/>
    </row>
    <row r="43" spans="1:10">
      <c r="A43" s="430"/>
      <c r="B43" s="430"/>
      <c r="C43" s="430"/>
      <c r="E43" s="430"/>
      <c r="G43" s="538"/>
      <c r="H43" s="538"/>
      <c r="I43" s="538"/>
      <c r="J43" s="411"/>
    </row>
    <row r="47" spans="1:10">
      <c r="A47" s="1023"/>
      <c r="B47" s="1023"/>
      <c r="C47" s="1023"/>
      <c r="D47" s="1023"/>
      <c r="E47" s="1023"/>
      <c r="F47" s="1023"/>
      <c r="G47" s="1023"/>
      <c r="H47" s="1023"/>
      <c r="I47" s="1023"/>
      <c r="J47" s="1023"/>
    </row>
    <row r="49" spans="1:10">
      <c r="A49" s="1023"/>
      <c r="B49" s="1023"/>
      <c r="C49" s="1023"/>
      <c r="D49" s="1023"/>
      <c r="E49" s="1023"/>
      <c r="F49" s="1023"/>
      <c r="G49" s="1023"/>
      <c r="H49" s="1023"/>
      <c r="I49" s="1023"/>
      <c r="J49" s="1023"/>
    </row>
  </sheetData>
  <mergeCells count="18">
    <mergeCell ref="A9:A10"/>
    <mergeCell ref="B9:B10"/>
    <mergeCell ref="C9:F9"/>
    <mergeCell ref="G9:J9"/>
    <mergeCell ref="E1:I1"/>
    <mergeCell ref="A2:J2"/>
    <mergeCell ref="A3:J3"/>
    <mergeCell ref="A5:J5"/>
    <mergeCell ref="H8:J8"/>
    <mergeCell ref="D42:G42"/>
    <mergeCell ref="A47:J47"/>
    <mergeCell ref="A49:J49"/>
    <mergeCell ref="A36:B36"/>
    <mergeCell ref="A38:H38"/>
    <mergeCell ref="D40:G40"/>
    <mergeCell ref="H40:J40"/>
    <mergeCell ref="D41:G41"/>
    <mergeCell ref="H41:J41"/>
  </mergeCells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49"/>
  <sheetViews>
    <sheetView view="pageBreakPreview" topLeftCell="A22" zoomScale="90" zoomScaleSheetLayoutView="90" workbookViewId="0">
      <selection activeCell="A40" sqref="A40"/>
    </sheetView>
  </sheetViews>
  <sheetFormatPr defaultColWidth="9.140625" defaultRowHeight="12.75"/>
  <cols>
    <col min="1" max="1" width="7.42578125" style="404" customWidth="1"/>
    <col min="2" max="2" width="17.140625" style="404" customWidth="1"/>
    <col min="3" max="3" width="11" style="404" customWidth="1"/>
    <col min="4" max="4" width="10.42578125" style="404" customWidth="1"/>
    <col min="5" max="5" width="14.140625" style="404" customWidth="1"/>
    <col min="6" max="6" width="14.28515625" style="404" customWidth="1"/>
    <col min="7" max="7" width="13.28515625" style="404" customWidth="1"/>
    <col min="8" max="8" width="13.85546875" style="404" customWidth="1"/>
    <col min="9" max="9" width="16.7109375" style="404" customWidth="1"/>
    <col min="10" max="10" width="19.28515625" style="404" customWidth="1"/>
    <col min="11" max="16384" width="9.140625" style="404"/>
  </cols>
  <sheetData>
    <row r="1" spans="1:10" s="503" customFormat="1">
      <c r="E1" s="985"/>
      <c r="F1" s="985"/>
      <c r="G1" s="985"/>
      <c r="H1" s="985"/>
      <c r="I1" s="985"/>
      <c r="J1" s="561" t="s">
        <v>331</v>
      </c>
    </row>
    <row r="2" spans="1:10" s="503" customFormat="1" ht="15">
      <c r="A2" s="1013" t="s">
        <v>0</v>
      </c>
      <c r="B2" s="1013"/>
      <c r="C2" s="1013"/>
      <c r="D2" s="1013"/>
      <c r="E2" s="1013"/>
      <c r="F2" s="1013"/>
      <c r="G2" s="1013"/>
      <c r="H2" s="1013"/>
      <c r="I2" s="1013"/>
      <c r="J2" s="1013"/>
    </row>
    <row r="3" spans="1:10" s="503" customFormat="1" ht="20.25">
      <c r="A3" s="1005" t="s">
        <v>857</v>
      </c>
      <c r="B3" s="1005"/>
      <c r="C3" s="1005"/>
      <c r="D3" s="1005"/>
      <c r="E3" s="1005"/>
      <c r="F3" s="1005"/>
      <c r="G3" s="1005"/>
      <c r="H3" s="1005"/>
      <c r="I3" s="1005"/>
      <c r="J3" s="1005"/>
    </row>
    <row r="4" spans="1:10" s="503" customFormat="1" ht="14.25" customHeight="1"/>
    <row r="5" spans="1:10" ht="15.75">
      <c r="A5" s="1017" t="s">
        <v>887</v>
      </c>
      <c r="B5" s="1017"/>
      <c r="C5" s="1017"/>
      <c r="D5" s="1017"/>
      <c r="E5" s="1017"/>
      <c r="F5" s="1017"/>
      <c r="G5" s="1017"/>
      <c r="H5" s="1017"/>
      <c r="I5" s="1017"/>
      <c r="J5" s="1017"/>
    </row>
    <row r="6" spans="1:10" ht="13.5" customHeight="1">
      <c r="A6" s="530"/>
      <c r="B6" s="530"/>
      <c r="C6" s="530"/>
      <c r="D6" s="530"/>
      <c r="E6" s="530"/>
      <c r="F6" s="530"/>
      <c r="G6" s="530"/>
      <c r="H6" s="530"/>
      <c r="I6" s="530"/>
      <c r="J6" s="530"/>
    </row>
    <row r="7" spans="1:10" ht="0.75" customHeight="1"/>
    <row r="8" spans="1:10">
      <c r="A8" s="411" t="s">
        <v>700</v>
      </c>
      <c r="B8" s="411"/>
      <c r="C8" s="430"/>
      <c r="D8" s="430"/>
      <c r="H8" s="989" t="s">
        <v>870</v>
      </c>
      <c r="I8" s="989"/>
      <c r="J8" s="989"/>
    </row>
    <row r="9" spans="1:10">
      <c r="A9" s="1002" t="s">
        <v>2</v>
      </c>
      <c r="B9" s="1002" t="s">
        <v>3</v>
      </c>
      <c r="C9" s="1010" t="s">
        <v>885</v>
      </c>
      <c r="D9" s="1012"/>
      <c r="E9" s="1012"/>
      <c r="F9" s="1025"/>
      <c r="G9" s="1010" t="s">
        <v>95</v>
      </c>
      <c r="H9" s="1012"/>
      <c r="I9" s="1012"/>
      <c r="J9" s="1025"/>
    </row>
    <row r="10" spans="1:10" ht="51">
      <c r="A10" s="1002"/>
      <c r="B10" s="1002"/>
      <c r="C10" s="497" t="s">
        <v>165</v>
      </c>
      <c r="D10" s="497" t="s">
        <v>14</v>
      </c>
      <c r="E10" s="518" t="s">
        <v>886</v>
      </c>
      <c r="F10" s="518" t="s">
        <v>182</v>
      </c>
      <c r="G10" s="497" t="s">
        <v>165</v>
      </c>
      <c r="H10" s="562" t="s">
        <v>15</v>
      </c>
      <c r="I10" s="563" t="s">
        <v>1016</v>
      </c>
      <c r="J10" s="497" t="s">
        <v>183</v>
      </c>
    </row>
    <row r="11" spans="1:10">
      <c r="A11" s="497">
        <v>1</v>
      </c>
      <c r="B11" s="497">
        <v>2</v>
      </c>
      <c r="C11" s="497">
        <v>3</v>
      </c>
      <c r="D11" s="497">
        <v>4</v>
      </c>
      <c r="E11" s="497">
        <v>5</v>
      </c>
      <c r="F11" s="518">
        <v>6</v>
      </c>
      <c r="G11" s="497">
        <v>7</v>
      </c>
      <c r="H11" s="564">
        <v>8</v>
      </c>
      <c r="I11" s="497">
        <v>9</v>
      </c>
      <c r="J11" s="497">
        <v>10</v>
      </c>
    </row>
    <row r="12" spans="1:10">
      <c r="A12" s="422">
        <v>1</v>
      </c>
      <c r="B12" s="423" t="s">
        <v>652</v>
      </c>
      <c r="C12" s="565">
        <v>296</v>
      </c>
      <c r="D12" s="565">
        <v>83893</v>
      </c>
      <c r="E12" s="565">
        <v>230</v>
      </c>
      <c r="F12" s="566">
        <f>E12*D12</f>
        <v>19295390</v>
      </c>
      <c r="G12" s="576">
        <f>'AT3B_cvrg(Insti)_UPY  (2)'!L11+'AT3C_cvrg(Insti)_UPY  (2)'!L11</f>
        <v>299</v>
      </c>
      <c r="H12" s="577">
        <f>'enrolment vs availed_UPY (2)'!Q11</f>
        <v>16561350</v>
      </c>
      <c r="I12" s="578">
        <v>225</v>
      </c>
      <c r="J12" s="578">
        <f>H12/I12</f>
        <v>73606</v>
      </c>
    </row>
    <row r="13" spans="1:10">
      <c r="A13" s="422">
        <v>2</v>
      </c>
      <c r="B13" s="423" t="s">
        <v>653</v>
      </c>
      <c r="C13" s="565">
        <v>929</v>
      </c>
      <c r="D13" s="565">
        <v>172573</v>
      </c>
      <c r="E13" s="565">
        <v>230</v>
      </c>
      <c r="F13" s="566">
        <f t="shared" ref="F13:F35" si="0">E13*D13</f>
        <v>39691790</v>
      </c>
      <c r="G13" s="576">
        <f>'AT3B_cvrg(Insti)_UPY  (2)'!L12+'AT3C_cvrg(Insti)_UPY  (2)'!L12</f>
        <v>921</v>
      </c>
      <c r="H13" s="577">
        <f>'enrolment vs availed_UPY (2)'!Q12</f>
        <v>37056375</v>
      </c>
      <c r="I13" s="578">
        <v>225</v>
      </c>
      <c r="J13" s="578">
        <f t="shared" ref="J13:J36" si="1">H13/I13</f>
        <v>164695</v>
      </c>
    </row>
    <row r="14" spans="1:10">
      <c r="A14" s="422">
        <v>3</v>
      </c>
      <c r="B14" s="423" t="s">
        <v>654</v>
      </c>
      <c r="C14" s="565">
        <v>773</v>
      </c>
      <c r="D14" s="565">
        <v>173780</v>
      </c>
      <c r="E14" s="565">
        <v>230</v>
      </c>
      <c r="F14" s="566">
        <f t="shared" si="0"/>
        <v>39969400</v>
      </c>
      <c r="G14" s="576">
        <f>'AT3B_cvrg(Insti)_UPY  (2)'!L13+'AT3C_cvrg(Insti)_UPY  (2)'!L13</f>
        <v>771</v>
      </c>
      <c r="H14" s="577">
        <f>'enrolment vs availed_UPY (2)'!Q13</f>
        <v>47054025</v>
      </c>
      <c r="I14" s="578">
        <v>225</v>
      </c>
      <c r="J14" s="578">
        <f t="shared" si="1"/>
        <v>209129</v>
      </c>
    </row>
    <row r="15" spans="1:10">
      <c r="A15" s="422">
        <v>4</v>
      </c>
      <c r="B15" s="423" t="s">
        <v>655</v>
      </c>
      <c r="C15" s="565">
        <v>850</v>
      </c>
      <c r="D15" s="565">
        <v>205777</v>
      </c>
      <c r="E15" s="565">
        <v>230</v>
      </c>
      <c r="F15" s="566">
        <f t="shared" si="0"/>
        <v>47328710</v>
      </c>
      <c r="G15" s="576">
        <f>'AT3B_cvrg(Insti)_UPY  (2)'!L14+'AT3C_cvrg(Insti)_UPY  (2)'!L14</f>
        <v>846</v>
      </c>
      <c r="H15" s="577">
        <f>'enrolment vs availed_UPY (2)'!Q14</f>
        <v>40460625</v>
      </c>
      <c r="I15" s="578">
        <v>225</v>
      </c>
      <c r="J15" s="578">
        <f t="shared" si="1"/>
        <v>179825</v>
      </c>
    </row>
    <row r="16" spans="1:10">
      <c r="A16" s="422">
        <v>5</v>
      </c>
      <c r="B16" s="423" t="s">
        <v>656</v>
      </c>
      <c r="C16" s="565">
        <v>678</v>
      </c>
      <c r="D16" s="565">
        <v>177358</v>
      </c>
      <c r="E16" s="565">
        <v>230</v>
      </c>
      <c r="F16" s="566">
        <f t="shared" si="0"/>
        <v>40792340</v>
      </c>
      <c r="G16" s="576">
        <f>'AT3B_cvrg(Insti)_UPY  (2)'!L15+'AT3C_cvrg(Insti)_UPY  (2)'!L15</f>
        <v>672</v>
      </c>
      <c r="H16" s="577">
        <f>'enrolment vs availed_UPY (2)'!Q15</f>
        <v>39249675</v>
      </c>
      <c r="I16" s="578">
        <v>225</v>
      </c>
      <c r="J16" s="578">
        <f t="shared" si="1"/>
        <v>174443</v>
      </c>
    </row>
    <row r="17" spans="1:10">
      <c r="A17" s="422">
        <v>6</v>
      </c>
      <c r="B17" s="423" t="s">
        <v>657</v>
      </c>
      <c r="C17" s="565">
        <v>355</v>
      </c>
      <c r="D17" s="565">
        <v>88822</v>
      </c>
      <c r="E17" s="565">
        <v>230</v>
      </c>
      <c r="F17" s="566">
        <f t="shared" si="0"/>
        <v>20429060</v>
      </c>
      <c r="G17" s="576">
        <f>'AT3B_cvrg(Insti)_UPY  (2)'!L16+'AT3C_cvrg(Insti)_UPY  (2)'!L16</f>
        <v>359</v>
      </c>
      <c r="H17" s="577">
        <f>'enrolment vs availed_UPY (2)'!Q16</f>
        <v>21485925</v>
      </c>
      <c r="I17" s="578">
        <v>225</v>
      </c>
      <c r="J17" s="578">
        <f t="shared" si="1"/>
        <v>95493</v>
      </c>
    </row>
    <row r="18" spans="1:10">
      <c r="A18" s="422">
        <v>7</v>
      </c>
      <c r="B18" s="423" t="s">
        <v>658</v>
      </c>
      <c r="C18" s="565">
        <v>504</v>
      </c>
      <c r="D18" s="565">
        <v>169326</v>
      </c>
      <c r="E18" s="565">
        <v>230</v>
      </c>
      <c r="F18" s="566">
        <f t="shared" si="0"/>
        <v>38944980</v>
      </c>
      <c r="G18" s="576">
        <f>'AT3B_cvrg(Insti)_UPY  (2)'!L17+'AT3C_cvrg(Insti)_UPY  (2)'!L17</f>
        <v>506</v>
      </c>
      <c r="H18" s="577">
        <f>'enrolment vs availed_UPY (2)'!Q17</f>
        <v>39269250</v>
      </c>
      <c r="I18" s="578">
        <v>225</v>
      </c>
      <c r="J18" s="578">
        <f t="shared" si="1"/>
        <v>174530</v>
      </c>
    </row>
    <row r="19" spans="1:10">
      <c r="A19" s="422">
        <v>8</v>
      </c>
      <c r="B19" s="423" t="s">
        <v>659</v>
      </c>
      <c r="C19" s="565">
        <v>200</v>
      </c>
      <c r="D19" s="565">
        <v>18135</v>
      </c>
      <c r="E19" s="565">
        <v>230</v>
      </c>
      <c r="F19" s="566">
        <f t="shared" si="0"/>
        <v>4171050</v>
      </c>
      <c r="G19" s="576">
        <f>'AT3B_cvrg(Insti)_UPY  (2)'!L18+'AT3C_cvrg(Insti)_UPY  (2)'!L18</f>
        <v>147</v>
      </c>
      <c r="H19" s="577">
        <f>'enrolment vs availed_UPY (2)'!Q18</f>
        <v>3708450</v>
      </c>
      <c r="I19" s="578">
        <v>225</v>
      </c>
      <c r="J19" s="578">
        <f t="shared" si="1"/>
        <v>16482</v>
      </c>
    </row>
    <row r="20" spans="1:10">
      <c r="A20" s="422">
        <v>9</v>
      </c>
      <c r="B20" s="423" t="s">
        <v>660</v>
      </c>
      <c r="C20" s="565">
        <v>846</v>
      </c>
      <c r="D20" s="565">
        <v>212934</v>
      </c>
      <c r="E20" s="565">
        <v>230</v>
      </c>
      <c r="F20" s="566">
        <f t="shared" si="0"/>
        <v>48974820</v>
      </c>
      <c r="G20" s="576">
        <f>'AT3B_cvrg(Insti)_UPY  (2)'!L19+'AT3C_cvrg(Insti)_UPY  (2)'!L19</f>
        <v>852</v>
      </c>
      <c r="H20" s="577">
        <f>'enrolment vs availed_UPY (2)'!Q19</f>
        <v>40518000</v>
      </c>
      <c r="I20" s="578">
        <v>225</v>
      </c>
      <c r="J20" s="578">
        <f t="shared" si="1"/>
        <v>180080</v>
      </c>
    </row>
    <row r="21" spans="1:10">
      <c r="A21" s="422">
        <v>10</v>
      </c>
      <c r="B21" s="423" t="s">
        <v>661</v>
      </c>
      <c r="C21" s="565">
        <v>673</v>
      </c>
      <c r="D21" s="565">
        <v>188339</v>
      </c>
      <c r="E21" s="565">
        <v>230</v>
      </c>
      <c r="F21" s="566">
        <f t="shared" si="0"/>
        <v>43317970</v>
      </c>
      <c r="G21" s="576">
        <f>'AT3B_cvrg(Insti)_UPY  (2)'!L20+'AT3C_cvrg(Insti)_UPY  (2)'!L20</f>
        <v>673</v>
      </c>
      <c r="H21" s="577">
        <f>'enrolment vs availed_UPY (2)'!Q20</f>
        <v>36099225</v>
      </c>
      <c r="I21" s="578">
        <v>225</v>
      </c>
      <c r="J21" s="578">
        <f t="shared" si="1"/>
        <v>160441</v>
      </c>
    </row>
    <row r="22" spans="1:10">
      <c r="A22" s="422">
        <v>11</v>
      </c>
      <c r="B22" s="423" t="s">
        <v>662</v>
      </c>
      <c r="C22" s="565">
        <v>413</v>
      </c>
      <c r="D22" s="565">
        <v>100056</v>
      </c>
      <c r="E22" s="565">
        <v>230</v>
      </c>
      <c r="F22" s="566">
        <f t="shared" si="0"/>
        <v>23012880</v>
      </c>
      <c r="G22" s="576">
        <f>'AT3B_cvrg(Insti)_UPY  (2)'!L21+'AT3C_cvrg(Insti)_UPY  (2)'!L21</f>
        <v>415</v>
      </c>
      <c r="H22" s="577">
        <f>'enrolment vs availed_UPY (2)'!Q21</f>
        <v>24277950</v>
      </c>
      <c r="I22" s="578">
        <v>225</v>
      </c>
      <c r="J22" s="578">
        <f t="shared" si="1"/>
        <v>107902</v>
      </c>
    </row>
    <row r="23" spans="1:10">
      <c r="A23" s="422">
        <v>12</v>
      </c>
      <c r="B23" s="423" t="s">
        <v>663</v>
      </c>
      <c r="C23" s="565">
        <v>509</v>
      </c>
      <c r="D23" s="565">
        <v>121049</v>
      </c>
      <c r="E23" s="565">
        <v>230</v>
      </c>
      <c r="F23" s="566">
        <f t="shared" si="0"/>
        <v>27841270</v>
      </c>
      <c r="G23" s="576">
        <f>'AT3B_cvrg(Insti)_UPY  (2)'!L22+'AT3C_cvrg(Insti)_UPY  (2)'!L22</f>
        <v>565</v>
      </c>
      <c r="H23" s="577">
        <f>'enrolment vs availed_UPY (2)'!Q22</f>
        <v>27200700</v>
      </c>
      <c r="I23" s="578">
        <v>225</v>
      </c>
      <c r="J23" s="578">
        <f t="shared" si="1"/>
        <v>120892</v>
      </c>
    </row>
    <row r="24" spans="1:10">
      <c r="A24" s="422">
        <v>13</v>
      </c>
      <c r="B24" s="423" t="s">
        <v>664</v>
      </c>
      <c r="C24" s="565">
        <v>676</v>
      </c>
      <c r="D24" s="565">
        <v>234010</v>
      </c>
      <c r="E24" s="565">
        <v>230</v>
      </c>
      <c r="F24" s="566">
        <f t="shared" si="0"/>
        <v>53822300</v>
      </c>
      <c r="G24" s="576">
        <f>'AT3B_cvrg(Insti)_UPY  (2)'!L23+'AT3C_cvrg(Insti)_UPY  (2)'!L23</f>
        <v>679</v>
      </c>
      <c r="H24" s="577">
        <f>'enrolment vs availed_UPY (2)'!Q23</f>
        <v>52360200</v>
      </c>
      <c r="I24" s="578">
        <v>225</v>
      </c>
      <c r="J24" s="578">
        <f t="shared" si="1"/>
        <v>232712</v>
      </c>
    </row>
    <row r="25" spans="1:10">
      <c r="A25" s="422">
        <v>14</v>
      </c>
      <c r="B25" s="423" t="s">
        <v>665</v>
      </c>
      <c r="C25" s="565">
        <v>1161</v>
      </c>
      <c r="D25" s="565">
        <v>443839</v>
      </c>
      <c r="E25" s="565">
        <v>230</v>
      </c>
      <c r="F25" s="566">
        <f t="shared" si="0"/>
        <v>102082970</v>
      </c>
      <c r="G25" s="576">
        <f>'AT3B_cvrg(Insti)_UPY  (2)'!L24+'AT3C_cvrg(Insti)_UPY  (2)'!L24</f>
        <v>1163</v>
      </c>
      <c r="H25" s="577">
        <f>'enrolment vs availed_UPY (2)'!Q24</f>
        <v>114653925</v>
      </c>
      <c r="I25" s="578">
        <v>225</v>
      </c>
      <c r="J25" s="578">
        <f t="shared" si="1"/>
        <v>509573</v>
      </c>
    </row>
    <row r="26" spans="1:10">
      <c r="A26" s="422">
        <v>15</v>
      </c>
      <c r="B26" s="423" t="s">
        <v>666</v>
      </c>
      <c r="C26" s="565">
        <v>1162</v>
      </c>
      <c r="D26" s="565">
        <v>263603</v>
      </c>
      <c r="E26" s="565">
        <v>230</v>
      </c>
      <c r="F26" s="566">
        <f t="shared" si="0"/>
        <v>60628690</v>
      </c>
      <c r="G26" s="576">
        <f>'AT3B_cvrg(Insti)_UPY  (2)'!L25+'AT3C_cvrg(Insti)_UPY  (2)'!L25</f>
        <v>1161</v>
      </c>
      <c r="H26" s="577">
        <f>'enrolment vs availed_UPY (2)'!Q25</f>
        <v>49401675</v>
      </c>
      <c r="I26" s="578">
        <v>225</v>
      </c>
      <c r="J26" s="578">
        <f t="shared" si="1"/>
        <v>219563</v>
      </c>
    </row>
    <row r="27" spans="1:10">
      <c r="A27" s="422">
        <v>16</v>
      </c>
      <c r="B27" s="423" t="s">
        <v>667</v>
      </c>
      <c r="C27" s="565">
        <v>1144</v>
      </c>
      <c r="D27" s="565">
        <v>218224</v>
      </c>
      <c r="E27" s="565">
        <v>230</v>
      </c>
      <c r="F27" s="566">
        <f t="shared" si="0"/>
        <v>50191520</v>
      </c>
      <c r="G27" s="576">
        <f>'AT3B_cvrg(Insti)_UPY  (2)'!L26+'AT3C_cvrg(Insti)_UPY  (2)'!L26</f>
        <v>1145</v>
      </c>
      <c r="H27" s="577">
        <f>'enrolment vs availed_UPY (2)'!Q26</f>
        <v>51219000</v>
      </c>
      <c r="I27" s="578">
        <v>225</v>
      </c>
      <c r="J27" s="578">
        <f t="shared" si="1"/>
        <v>227640</v>
      </c>
    </row>
    <row r="28" spans="1:10">
      <c r="A28" s="422">
        <v>17</v>
      </c>
      <c r="B28" s="423" t="s">
        <v>668</v>
      </c>
      <c r="C28" s="565">
        <v>777</v>
      </c>
      <c r="D28" s="565">
        <v>222921</v>
      </c>
      <c r="E28" s="565">
        <v>230</v>
      </c>
      <c r="F28" s="566">
        <f t="shared" si="0"/>
        <v>51271830</v>
      </c>
      <c r="G28" s="576">
        <f>'AT3B_cvrg(Insti)_UPY  (2)'!L27+'AT3C_cvrg(Insti)_UPY  (2)'!L27</f>
        <v>777</v>
      </c>
      <c r="H28" s="577">
        <f>'enrolment vs availed_UPY (2)'!Q27</f>
        <v>51499800</v>
      </c>
      <c r="I28" s="578">
        <v>225</v>
      </c>
      <c r="J28" s="578">
        <f t="shared" si="1"/>
        <v>228888</v>
      </c>
    </row>
    <row r="29" spans="1:10">
      <c r="A29" s="422">
        <v>18</v>
      </c>
      <c r="B29" s="423" t="s">
        <v>669</v>
      </c>
      <c r="C29" s="565">
        <v>1306</v>
      </c>
      <c r="D29" s="565">
        <v>366321</v>
      </c>
      <c r="E29" s="565">
        <v>230</v>
      </c>
      <c r="F29" s="566">
        <f t="shared" si="0"/>
        <v>84253830</v>
      </c>
      <c r="G29" s="576">
        <f>'AT3B_cvrg(Insti)_UPY  (2)'!L28+'AT3C_cvrg(Insti)_UPY  (2)'!L28</f>
        <v>1302</v>
      </c>
      <c r="H29" s="577">
        <f>'enrolment vs availed_UPY (2)'!Q28</f>
        <v>69180300</v>
      </c>
      <c r="I29" s="578">
        <v>225</v>
      </c>
      <c r="J29" s="578">
        <f t="shared" si="1"/>
        <v>307468</v>
      </c>
    </row>
    <row r="30" spans="1:10">
      <c r="A30" s="422">
        <v>19</v>
      </c>
      <c r="B30" s="423" t="s">
        <v>670</v>
      </c>
      <c r="C30" s="565">
        <v>1226</v>
      </c>
      <c r="D30" s="565">
        <v>387912</v>
      </c>
      <c r="E30" s="565">
        <v>230</v>
      </c>
      <c r="F30" s="566">
        <f t="shared" si="0"/>
        <v>89219760</v>
      </c>
      <c r="G30" s="576">
        <f>'AT3B_cvrg(Insti)_UPY  (2)'!L29+'AT3C_cvrg(Insti)_UPY  (2)'!L29</f>
        <v>1201</v>
      </c>
      <c r="H30" s="577">
        <f>'enrolment vs availed_UPY (2)'!Q29</f>
        <v>89908200</v>
      </c>
      <c r="I30" s="578">
        <v>225</v>
      </c>
      <c r="J30" s="578">
        <f t="shared" si="1"/>
        <v>399592</v>
      </c>
    </row>
    <row r="31" spans="1:10">
      <c r="A31" s="422">
        <v>20</v>
      </c>
      <c r="B31" s="423" t="s">
        <v>671</v>
      </c>
      <c r="C31" s="565">
        <v>838</v>
      </c>
      <c r="D31" s="565">
        <v>167907</v>
      </c>
      <c r="E31" s="565">
        <v>230</v>
      </c>
      <c r="F31" s="566">
        <f t="shared" si="0"/>
        <v>38618610</v>
      </c>
      <c r="G31" s="576">
        <f>'AT3B_cvrg(Insti)_UPY  (2)'!L30+'AT3C_cvrg(Insti)_UPY  (2)'!L30</f>
        <v>838</v>
      </c>
      <c r="H31" s="577">
        <f>'enrolment vs availed_UPY (2)'!Q30</f>
        <v>34886925</v>
      </c>
      <c r="I31" s="578">
        <v>225</v>
      </c>
      <c r="J31" s="578">
        <f t="shared" si="1"/>
        <v>155053</v>
      </c>
    </row>
    <row r="32" spans="1:10">
      <c r="A32" s="422">
        <v>21</v>
      </c>
      <c r="B32" s="423" t="s">
        <v>672</v>
      </c>
      <c r="C32" s="565">
        <v>121</v>
      </c>
      <c r="D32" s="565">
        <v>44857</v>
      </c>
      <c r="E32" s="565">
        <v>230</v>
      </c>
      <c r="F32" s="566">
        <f t="shared" si="0"/>
        <v>10317110</v>
      </c>
      <c r="G32" s="576">
        <f>'AT3B_cvrg(Insti)_UPY  (2)'!L31+'AT3C_cvrg(Insti)_UPY  (2)'!L31</f>
        <v>121</v>
      </c>
      <c r="H32" s="577">
        <f>'enrolment vs availed_UPY (2)'!Q31</f>
        <v>9980325</v>
      </c>
      <c r="I32" s="578">
        <v>225</v>
      </c>
      <c r="J32" s="578">
        <f t="shared" si="1"/>
        <v>44357</v>
      </c>
    </row>
    <row r="33" spans="1:10">
      <c r="A33" s="422">
        <v>22</v>
      </c>
      <c r="B33" s="423" t="s">
        <v>673</v>
      </c>
      <c r="C33" s="565">
        <v>305</v>
      </c>
      <c r="D33" s="565">
        <v>101398</v>
      </c>
      <c r="E33" s="565">
        <v>230</v>
      </c>
      <c r="F33" s="566">
        <f t="shared" si="0"/>
        <v>23321540</v>
      </c>
      <c r="G33" s="576">
        <f>'AT3B_cvrg(Insti)_UPY  (2)'!L32+'AT3C_cvrg(Insti)_UPY  (2)'!L32</f>
        <v>307</v>
      </c>
      <c r="H33" s="577">
        <f>'enrolment vs availed_UPY (2)'!Q32</f>
        <v>21145275</v>
      </c>
      <c r="I33" s="578">
        <v>225</v>
      </c>
      <c r="J33" s="578">
        <f t="shared" si="1"/>
        <v>93979</v>
      </c>
    </row>
    <row r="34" spans="1:10">
      <c r="A34" s="422">
        <v>23</v>
      </c>
      <c r="B34" s="423" t="s">
        <v>674</v>
      </c>
      <c r="C34" s="565">
        <v>412</v>
      </c>
      <c r="D34" s="565">
        <v>57685</v>
      </c>
      <c r="E34" s="565">
        <v>230</v>
      </c>
      <c r="F34" s="566">
        <f t="shared" si="0"/>
        <v>13267550</v>
      </c>
      <c r="G34" s="576">
        <f>'AT3B_cvrg(Insti)_UPY  (2)'!L33+'AT3C_cvrg(Insti)_UPY  (2)'!L33</f>
        <v>413</v>
      </c>
      <c r="H34" s="577">
        <f>'enrolment vs availed_UPY (2)'!Q33</f>
        <v>11504475</v>
      </c>
      <c r="I34" s="578">
        <v>225</v>
      </c>
      <c r="J34" s="578">
        <f t="shared" si="1"/>
        <v>51131</v>
      </c>
    </row>
    <row r="35" spans="1:10">
      <c r="A35" s="426">
        <v>24</v>
      </c>
      <c r="B35" s="423" t="s">
        <v>675</v>
      </c>
      <c r="C35" s="565">
        <v>0</v>
      </c>
      <c r="D35" s="565">
        <v>10254</v>
      </c>
      <c r="E35" s="565">
        <v>230</v>
      </c>
      <c r="F35" s="566">
        <f t="shared" si="0"/>
        <v>2358420</v>
      </c>
      <c r="G35" s="576">
        <f>'AT3B_cvrg(Insti)_UPY  (2)'!L34+'AT3C_cvrg(Insti)_UPY  (2)'!L34</f>
        <v>63</v>
      </c>
      <c r="H35" s="577">
        <f>'enrolment vs availed_UPY (2)'!Q34</f>
        <v>2202975</v>
      </c>
      <c r="I35" s="578">
        <v>225</v>
      </c>
      <c r="J35" s="578">
        <f t="shared" si="1"/>
        <v>9791</v>
      </c>
    </row>
    <row r="36" spans="1:10">
      <c r="A36" s="993" t="s">
        <v>16</v>
      </c>
      <c r="B36" s="994"/>
      <c r="C36" s="570">
        <f>SUM(C12:C35)</f>
        <v>16154</v>
      </c>
      <c r="D36" s="570">
        <f>SUM(D12:D35)</f>
        <v>4230973</v>
      </c>
      <c r="E36" s="570">
        <v>230</v>
      </c>
      <c r="F36" s="579">
        <f>SUM(F12:F35)</f>
        <v>973123790</v>
      </c>
      <c r="G36" s="570">
        <f>SUM(G12:G35)</f>
        <v>16196</v>
      </c>
      <c r="H36" s="580">
        <f>SUM(H12:H35)</f>
        <v>930884625</v>
      </c>
      <c r="I36" s="581">
        <v>225</v>
      </c>
      <c r="J36" s="581">
        <f t="shared" si="1"/>
        <v>4137265</v>
      </c>
    </row>
    <row r="37" spans="1:10">
      <c r="A37" s="523"/>
      <c r="B37" s="575"/>
      <c r="C37" s="575"/>
      <c r="D37" s="538"/>
      <c r="E37" s="538"/>
      <c r="F37" s="538"/>
      <c r="G37" s="538"/>
      <c r="H37" s="538"/>
      <c r="I37" s="582"/>
      <c r="J37" s="538"/>
    </row>
    <row r="38" spans="1:10">
      <c r="A38" s="1024" t="s">
        <v>1015</v>
      </c>
      <c r="B38" s="1024"/>
      <c r="C38" s="1024"/>
      <c r="D38" s="1024"/>
      <c r="E38" s="1024"/>
      <c r="F38" s="1024"/>
      <c r="G38" s="1024"/>
      <c r="H38" s="1024"/>
      <c r="I38" s="575"/>
      <c r="J38" s="575"/>
    </row>
    <row r="39" spans="1:10">
      <c r="A39" s="523"/>
      <c r="B39" s="575"/>
      <c r="C39" s="575"/>
      <c r="D39" s="538"/>
      <c r="E39" s="538"/>
      <c r="F39" s="538"/>
      <c r="G39" s="538"/>
      <c r="H39" s="583"/>
      <c r="I39" s="583"/>
      <c r="J39" s="583"/>
    </row>
    <row r="40" spans="1:10" ht="15.75" customHeight="1">
      <c r="A40" s="9" t="s">
        <v>1117</v>
      </c>
      <c r="B40" s="430"/>
      <c r="C40" s="430"/>
      <c r="D40" s="985" t="s">
        <v>847</v>
      </c>
      <c r="E40" s="985"/>
      <c r="F40" s="985"/>
      <c r="G40" s="985"/>
      <c r="H40" s="985" t="s">
        <v>846</v>
      </c>
      <c r="I40" s="985"/>
      <c r="J40" s="985"/>
    </row>
    <row r="41" spans="1:10" ht="12.75" customHeight="1">
      <c r="A41" s="450"/>
      <c r="B41" s="450"/>
      <c r="C41" s="450"/>
      <c r="D41" s="995" t="s">
        <v>845</v>
      </c>
      <c r="E41" s="995"/>
      <c r="F41" s="995"/>
      <c r="G41" s="995"/>
      <c r="H41" s="1001" t="s">
        <v>845</v>
      </c>
      <c r="I41" s="1001"/>
      <c r="J41" s="1001"/>
    </row>
    <row r="42" spans="1:10" ht="12.75" customHeight="1">
      <c r="A42" s="450"/>
      <c r="B42" s="450"/>
      <c r="C42" s="450"/>
      <c r="D42" s="995" t="s">
        <v>848</v>
      </c>
      <c r="E42" s="995"/>
      <c r="F42" s="995"/>
      <c r="G42" s="995"/>
      <c r="H42" s="583"/>
      <c r="I42" s="583"/>
      <c r="J42" s="583"/>
    </row>
    <row r="43" spans="1:10">
      <c r="A43" s="430"/>
      <c r="B43" s="430"/>
      <c r="C43" s="430"/>
      <c r="E43" s="430"/>
      <c r="H43" s="411"/>
      <c r="I43" s="411"/>
      <c r="J43" s="411"/>
    </row>
    <row r="47" spans="1:10">
      <c r="A47" s="1023"/>
      <c r="B47" s="1023"/>
      <c r="C47" s="1023"/>
      <c r="D47" s="1023"/>
      <c r="E47" s="1023"/>
      <c r="F47" s="1023"/>
      <c r="G47" s="1023"/>
      <c r="H47" s="1023"/>
      <c r="I47" s="1023"/>
      <c r="J47" s="1023"/>
    </row>
    <row r="49" spans="1:10">
      <c r="A49" s="1023"/>
      <c r="B49" s="1023"/>
      <c r="C49" s="1023"/>
      <c r="D49" s="1023"/>
      <c r="E49" s="1023"/>
      <c r="F49" s="1023"/>
      <c r="G49" s="1023"/>
      <c r="H49" s="1023"/>
      <c r="I49" s="1023"/>
      <c r="J49" s="1023"/>
    </row>
  </sheetData>
  <mergeCells count="18">
    <mergeCell ref="A9:A10"/>
    <mergeCell ref="B9:B10"/>
    <mergeCell ref="C9:F9"/>
    <mergeCell ref="G9:J9"/>
    <mergeCell ref="E1:I1"/>
    <mergeCell ref="A2:J2"/>
    <mergeCell ref="A3:J3"/>
    <mergeCell ref="A5:J5"/>
    <mergeCell ref="H8:J8"/>
    <mergeCell ref="D42:G42"/>
    <mergeCell ref="A47:J47"/>
    <mergeCell ref="A49:J49"/>
    <mergeCell ref="A36:B36"/>
    <mergeCell ref="A38:H38"/>
    <mergeCell ref="D40:G40"/>
    <mergeCell ref="H40:J40"/>
    <mergeCell ref="D41:G41"/>
    <mergeCell ref="H41:J41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49"/>
  <sheetViews>
    <sheetView view="pageBreakPreview" topLeftCell="A16" zoomScale="90" zoomScaleSheetLayoutView="90" workbookViewId="0">
      <selection activeCell="A40" sqref="A40"/>
    </sheetView>
  </sheetViews>
  <sheetFormatPr defaultColWidth="9.140625" defaultRowHeight="12.75"/>
  <cols>
    <col min="1" max="1" width="7.42578125" style="404" customWidth="1"/>
    <col min="2" max="2" width="17.140625" style="404" customWidth="1"/>
    <col min="3" max="3" width="11" style="404" customWidth="1"/>
    <col min="4" max="4" width="10.85546875" style="404" customWidth="1"/>
    <col min="5" max="5" width="13.140625" style="404" customWidth="1"/>
    <col min="6" max="6" width="14.28515625" style="404" customWidth="1"/>
    <col min="7" max="7" width="13.28515625" style="404" customWidth="1"/>
    <col min="8" max="8" width="14.7109375" style="404" customWidth="1"/>
    <col min="9" max="9" width="16.7109375" style="404" customWidth="1"/>
    <col min="10" max="10" width="17.42578125" style="404" customWidth="1"/>
    <col min="11" max="16384" width="9.140625" style="404"/>
  </cols>
  <sheetData>
    <row r="1" spans="1:10" s="503" customFormat="1">
      <c r="E1" s="985"/>
      <c r="F1" s="985"/>
      <c r="G1" s="985"/>
      <c r="H1" s="985"/>
      <c r="I1" s="985"/>
      <c r="J1" s="561"/>
    </row>
    <row r="2" spans="1:10" s="503" customFormat="1" ht="15">
      <c r="A2" s="1013" t="s">
        <v>0</v>
      </c>
      <c r="B2" s="1013"/>
      <c r="C2" s="1013"/>
      <c r="D2" s="1013"/>
      <c r="E2" s="1013"/>
      <c r="F2" s="1013"/>
      <c r="G2" s="1013"/>
      <c r="H2" s="1013"/>
      <c r="I2" s="1013"/>
      <c r="J2" s="1013"/>
    </row>
    <row r="3" spans="1:10" s="503" customFormat="1" ht="20.25">
      <c r="A3" s="1005" t="s">
        <v>857</v>
      </c>
      <c r="B3" s="1005"/>
      <c r="C3" s="1005"/>
      <c r="D3" s="1005"/>
      <c r="E3" s="1005"/>
      <c r="F3" s="1005"/>
      <c r="G3" s="1005"/>
      <c r="H3" s="1005"/>
      <c r="I3" s="1005"/>
      <c r="J3" s="1005"/>
    </row>
    <row r="4" spans="1:10" s="503" customFormat="1" ht="14.25" customHeight="1"/>
    <row r="5" spans="1:10" ht="19.5" customHeight="1">
      <c r="A5" s="1017" t="s">
        <v>888</v>
      </c>
      <c r="B5" s="1017"/>
      <c r="C5" s="1017"/>
      <c r="D5" s="1017"/>
      <c r="E5" s="1017"/>
      <c r="F5" s="1017"/>
      <c r="G5" s="1017"/>
      <c r="H5" s="1017"/>
      <c r="I5" s="1017"/>
      <c r="J5" s="1017"/>
    </row>
    <row r="6" spans="1:10" ht="13.5" customHeight="1">
      <c r="A6" s="530"/>
      <c r="B6" s="530"/>
      <c r="C6" s="530"/>
      <c r="D6" s="530"/>
      <c r="E6" s="530"/>
      <c r="F6" s="530"/>
      <c r="G6" s="530"/>
      <c r="H6" s="530"/>
      <c r="I6" s="530"/>
      <c r="J6" s="530"/>
    </row>
    <row r="7" spans="1:10" ht="0.75" customHeight="1"/>
    <row r="8" spans="1:10">
      <c r="A8" s="411" t="s">
        <v>700</v>
      </c>
      <c r="B8" s="411"/>
      <c r="C8" s="430"/>
      <c r="D8" s="430"/>
      <c r="H8" s="989" t="s">
        <v>870</v>
      </c>
      <c r="I8" s="989"/>
      <c r="J8" s="989"/>
    </row>
    <row r="9" spans="1:10">
      <c r="A9" s="1002" t="s">
        <v>2</v>
      </c>
      <c r="B9" s="1002" t="s">
        <v>3</v>
      </c>
      <c r="C9" s="1010" t="s">
        <v>885</v>
      </c>
      <c r="D9" s="1012"/>
      <c r="E9" s="1012"/>
      <c r="F9" s="1025"/>
      <c r="G9" s="1010" t="s">
        <v>95</v>
      </c>
      <c r="H9" s="1012"/>
      <c r="I9" s="1012"/>
      <c r="J9" s="1025"/>
    </row>
    <row r="10" spans="1:10" ht="77.45" customHeight="1">
      <c r="A10" s="1002"/>
      <c r="B10" s="1002"/>
      <c r="C10" s="497" t="s">
        <v>165</v>
      </c>
      <c r="D10" s="497" t="s">
        <v>14</v>
      </c>
      <c r="E10" s="518" t="s">
        <v>889</v>
      </c>
      <c r="F10" s="518" t="s">
        <v>182</v>
      </c>
      <c r="G10" s="497" t="s">
        <v>165</v>
      </c>
      <c r="H10" s="562" t="s">
        <v>15</v>
      </c>
      <c r="I10" s="563" t="s">
        <v>1016</v>
      </c>
      <c r="J10" s="497" t="s">
        <v>183</v>
      </c>
    </row>
    <row r="11" spans="1:10">
      <c r="A11" s="497">
        <v>1</v>
      </c>
      <c r="B11" s="497">
        <v>2</v>
      </c>
      <c r="C11" s="497">
        <v>3</v>
      </c>
      <c r="D11" s="497">
        <v>4</v>
      </c>
      <c r="E11" s="497">
        <v>5</v>
      </c>
      <c r="F11" s="518">
        <v>6</v>
      </c>
      <c r="G11" s="497">
        <v>7</v>
      </c>
      <c r="H11" s="564">
        <v>8</v>
      </c>
      <c r="I11" s="497">
        <v>9</v>
      </c>
      <c r="J11" s="497">
        <v>10</v>
      </c>
    </row>
    <row r="12" spans="1:10">
      <c r="A12" s="422">
        <v>1</v>
      </c>
      <c r="B12" s="423" t="s">
        <v>652</v>
      </c>
      <c r="C12" s="576">
        <v>10</v>
      </c>
      <c r="D12" s="576">
        <v>396</v>
      </c>
      <c r="E12" s="576">
        <v>312</v>
      </c>
      <c r="F12" s="584">
        <f>D12*E12</f>
        <v>123552</v>
      </c>
      <c r="G12" s="576">
        <f>'AT3A_cvrg(Insti)_PY (2)'!J12</f>
        <v>10</v>
      </c>
      <c r="H12" s="585">
        <f>'enrolment vs availed_PY (2)'!O11</f>
        <v>132912</v>
      </c>
      <c r="I12" s="577">
        <v>312</v>
      </c>
      <c r="J12" s="577">
        <f>H12/I12</f>
        <v>426</v>
      </c>
    </row>
    <row r="13" spans="1:10">
      <c r="A13" s="422">
        <v>2</v>
      </c>
      <c r="B13" s="423" t="s">
        <v>653</v>
      </c>
      <c r="C13" s="576">
        <v>41</v>
      </c>
      <c r="D13" s="576">
        <v>1099</v>
      </c>
      <c r="E13" s="576">
        <v>312</v>
      </c>
      <c r="F13" s="584">
        <f t="shared" ref="F13:F35" si="0">D13*E13</f>
        <v>342888</v>
      </c>
      <c r="G13" s="576">
        <f>'AT3A_cvrg(Insti)_PY (2)'!J13</f>
        <v>37</v>
      </c>
      <c r="H13" s="577">
        <f>'enrolment vs availed_PY (2)'!O12</f>
        <v>288600</v>
      </c>
      <c r="I13" s="577">
        <v>312</v>
      </c>
      <c r="J13" s="577">
        <f t="shared" ref="J13:J35" si="1">H13/I13</f>
        <v>925</v>
      </c>
    </row>
    <row r="14" spans="1:10">
      <c r="A14" s="422">
        <v>3</v>
      </c>
      <c r="B14" s="423" t="s">
        <v>654</v>
      </c>
      <c r="C14" s="576">
        <v>92</v>
      </c>
      <c r="D14" s="576">
        <v>3953</v>
      </c>
      <c r="E14" s="576">
        <v>312</v>
      </c>
      <c r="F14" s="584">
        <f t="shared" si="0"/>
        <v>1233336</v>
      </c>
      <c r="G14" s="576">
        <f>'AT3A_cvrg(Insti)_PY (2)'!J14</f>
        <v>92</v>
      </c>
      <c r="H14" s="577">
        <f>'enrolment vs availed_PY (2)'!O13</f>
        <v>1386840</v>
      </c>
      <c r="I14" s="577">
        <v>312</v>
      </c>
      <c r="J14" s="577">
        <f t="shared" si="1"/>
        <v>4445</v>
      </c>
    </row>
    <row r="15" spans="1:10">
      <c r="A15" s="422">
        <v>4</v>
      </c>
      <c r="B15" s="423" t="s">
        <v>655</v>
      </c>
      <c r="C15" s="576">
        <v>14</v>
      </c>
      <c r="D15" s="576">
        <v>609</v>
      </c>
      <c r="E15" s="576">
        <v>312</v>
      </c>
      <c r="F15" s="584">
        <f t="shared" si="0"/>
        <v>190008</v>
      </c>
      <c r="G15" s="576">
        <f>'AT3A_cvrg(Insti)_PY (2)'!J15</f>
        <v>22</v>
      </c>
      <c r="H15" s="577">
        <f>'enrolment vs availed_PY (2)'!O14</f>
        <v>330720</v>
      </c>
      <c r="I15" s="577">
        <v>312</v>
      </c>
      <c r="J15" s="577">
        <f t="shared" si="1"/>
        <v>1060</v>
      </c>
    </row>
    <row r="16" spans="1:10">
      <c r="A16" s="422">
        <v>5</v>
      </c>
      <c r="B16" s="423" t="s">
        <v>656</v>
      </c>
      <c r="C16" s="576">
        <v>19</v>
      </c>
      <c r="D16" s="576">
        <v>649</v>
      </c>
      <c r="E16" s="576">
        <v>312</v>
      </c>
      <c r="F16" s="584">
        <f t="shared" si="0"/>
        <v>202488</v>
      </c>
      <c r="G16" s="576">
        <f>'AT3A_cvrg(Insti)_PY (2)'!J16</f>
        <v>19</v>
      </c>
      <c r="H16" s="577">
        <f>'enrolment vs availed_PY (2)'!O15</f>
        <v>229632</v>
      </c>
      <c r="I16" s="577">
        <v>312</v>
      </c>
      <c r="J16" s="577">
        <f t="shared" si="1"/>
        <v>736</v>
      </c>
    </row>
    <row r="17" spans="1:10">
      <c r="A17" s="422">
        <v>6</v>
      </c>
      <c r="B17" s="423" t="s">
        <v>657</v>
      </c>
      <c r="C17" s="576">
        <v>40</v>
      </c>
      <c r="D17" s="576">
        <v>1785</v>
      </c>
      <c r="E17" s="576">
        <v>312</v>
      </c>
      <c r="F17" s="584">
        <f t="shared" si="0"/>
        <v>556920</v>
      </c>
      <c r="G17" s="576">
        <f>'AT3A_cvrg(Insti)_PY (2)'!J17</f>
        <v>40</v>
      </c>
      <c r="H17" s="577">
        <f>'enrolment vs availed_PY (2)'!O16</f>
        <v>624000</v>
      </c>
      <c r="I17" s="577">
        <v>312</v>
      </c>
      <c r="J17" s="577">
        <f t="shared" si="1"/>
        <v>2000</v>
      </c>
    </row>
    <row r="18" spans="1:10">
      <c r="A18" s="422">
        <v>7</v>
      </c>
      <c r="B18" s="423" t="s">
        <v>658</v>
      </c>
      <c r="C18" s="576">
        <v>39</v>
      </c>
      <c r="D18" s="576">
        <v>1750</v>
      </c>
      <c r="E18" s="576">
        <v>312</v>
      </c>
      <c r="F18" s="584">
        <f t="shared" si="0"/>
        <v>546000</v>
      </c>
      <c r="G18" s="576">
        <f>'AT3A_cvrg(Insti)_PY (2)'!J18</f>
        <v>39</v>
      </c>
      <c r="H18" s="577">
        <f>'enrolment vs availed_PY (2)'!O17</f>
        <v>596544</v>
      </c>
      <c r="I18" s="577">
        <v>312</v>
      </c>
      <c r="J18" s="577">
        <f t="shared" si="1"/>
        <v>1912</v>
      </c>
    </row>
    <row r="19" spans="1:10">
      <c r="A19" s="422">
        <v>8</v>
      </c>
      <c r="B19" s="423" t="s">
        <v>659</v>
      </c>
      <c r="C19" s="576">
        <v>9</v>
      </c>
      <c r="D19" s="576">
        <v>132</v>
      </c>
      <c r="E19" s="576">
        <v>312</v>
      </c>
      <c r="F19" s="584">
        <f t="shared" si="0"/>
        <v>41184</v>
      </c>
      <c r="G19" s="576">
        <f>'AT3A_cvrg(Insti)_PY (2)'!J19</f>
        <v>1</v>
      </c>
      <c r="H19" s="577">
        <f>'enrolment vs availed_PY (2)'!O18</f>
        <v>14040</v>
      </c>
      <c r="I19" s="577">
        <v>312</v>
      </c>
      <c r="J19" s="577">
        <f t="shared" si="1"/>
        <v>45</v>
      </c>
    </row>
    <row r="20" spans="1:10">
      <c r="A20" s="422">
        <v>9</v>
      </c>
      <c r="B20" s="423" t="s">
        <v>660</v>
      </c>
      <c r="C20" s="576">
        <v>0</v>
      </c>
      <c r="D20" s="576">
        <v>0</v>
      </c>
      <c r="E20" s="576">
        <v>312</v>
      </c>
      <c r="F20" s="584">
        <f t="shared" si="0"/>
        <v>0</v>
      </c>
      <c r="G20" s="576">
        <f>'AT3A_cvrg(Insti)_PY (2)'!J20</f>
        <v>0</v>
      </c>
      <c r="H20" s="577">
        <f>'enrolment vs availed_PY (2)'!O19</f>
        <v>0</v>
      </c>
      <c r="I20" s="577">
        <v>312</v>
      </c>
      <c r="J20" s="577">
        <f t="shared" si="1"/>
        <v>0</v>
      </c>
    </row>
    <row r="21" spans="1:10">
      <c r="A21" s="422">
        <v>10</v>
      </c>
      <c r="B21" s="423" t="s">
        <v>661</v>
      </c>
      <c r="C21" s="576">
        <v>33</v>
      </c>
      <c r="D21" s="576">
        <v>1487</v>
      </c>
      <c r="E21" s="576">
        <v>312</v>
      </c>
      <c r="F21" s="584">
        <f t="shared" si="0"/>
        <v>463944</v>
      </c>
      <c r="G21" s="576">
        <f>'AT3A_cvrg(Insti)_PY (2)'!J21</f>
        <v>34</v>
      </c>
      <c r="H21" s="577">
        <f>'enrolment vs availed_PY (2)'!O20</f>
        <v>343824</v>
      </c>
      <c r="I21" s="577">
        <v>312</v>
      </c>
      <c r="J21" s="577">
        <f t="shared" si="1"/>
        <v>1102</v>
      </c>
    </row>
    <row r="22" spans="1:10">
      <c r="A22" s="422">
        <v>11</v>
      </c>
      <c r="B22" s="423" t="s">
        <v>662</v>
      </c>
      <c r="C22" s="576">
        <v>7</v>
      </c>
      <c r="D22" s="576">
        <v>309</v>
      </c>
      <c r="E22" s="576">
        <v>312</v>
      </c>
      <c r="F22" s="584">
        <f t="shared" si="0"/>
        <v>96408</v>
      </c>
      <c r="G22" s="576">
        <f>'AT3A_cvrg(Insti)_PY (2)'!J22</f>
        <v>7</v>
      </c>
      <c r="H22" s="577">
        <f>'enrolment vs availed_PY (2)'!O21</f>
        <v>85488</v>
      </c>
      <c r="I22" s="577">
        <v>312</v>
      </c>
      <c r="J22" s="577">
        <f t="shared" si="1"/>
        <v>274</v>
      </c>
    </row>
    <row r="23" spans="1:10">
      <c r="A23" s="422">
        <v>12</v>
      </c>
      <c r="B23" s="423" t="s">
        <v>663</v>
      </c>
      <c r="C23" s="576">
        <v>40</v>
      </c>
      <c r="D23" s="576">
        <v>2048</v>
      </c>
      <c r="E23" s="576">
        <v>312</v>
      </c>
      <c r="F23" s="584">
        <f t="shared" si="0"/>
        <v>638976</v>
      </c>
      <c r="G23" s="576">
        <f>'AT3A_cvrg(Insti)_PY (2)'!J23</f>
        <v>40</v>
      </c>
      <c r="H23" s="577">
        <f>'enrolment vs availed_PY (2)'!O22</f>
        <v>502320</v>
      </c>
      <c r="I23" s="577">
        <v>312</v>
      </c>
      <c r="J23" s="577">
        <f t="shared" si="1"/>
        <v>1610</v>
      </c>
    </row>
    <row r="24" spans="1:10">
      <c r="A24" s="422">
        <v>13</v>
      </c>
      <c r="B24" s="423" t="s">
        <v>664</v>
      </c>
      <c r="C24" s="576">
        <v>40</v>
      </c>
      <c r="D24" s="576">
        <v>1782</v>
      </c>
      <c r="E24" s="576">
        <v>312</v>
      </c>
      <c r="F24" s="584">
        <f t="shared" si="0"/>
        <v>555984</v>
      </c>
      <c r="G24" s="576">
        <f>'AT3A_cvrg(Insti)_PY (2)'!J24</f>
        <v>38</v>
      </c>
      <c r="H24" s="577">
        <f>'enrolment vs availed_PY (2)'!O23</f>
        <v>546000</v>
      </c>
      <c r="I24" s="577">
        <v>312</v>
      </c>
      <c r="J24" s="577">
        <f t="shared" si="1"/>
        <v>1750</v>
      </c>
    </row>
    <row r="25" spans="1:10">
      <c r="A25" s="422">
        <v>14</v>
      </c>
      <c r="B25" s="423" t="s">
        <v>665</v>
      </c>
      <c r="C25" s="576">
        <v>0</v>
      </c>
      <c r="D25" s="576">
        <v>0</v>
      </c>
      <c r="E25" s="576">
        <v>312</v>
      </c>
      <c r="F25" s="584">
        <f t="shared" si="0"/>
        <v>0</v>
      </c>
      <c r="G25" s="576">
        <f>'AT3A_cvrg(Insti)_PY (2)'!J25</f>
        <v>0</v>
      </c>
      <c r="H25" s="577">
        <f>'enrolment vs availed_PY (2)'!O24</f>
        <v>0</v>
      </c>
      <c r="I25" s="577">
        <v>312</v>
      </c>
      <c r="J25" s="577">
        <f t="shared" si="1"/>
        <v>0</v>
      </c>
    </row>
    <row r="26" spans="1:10">
      <c r="A26" s="422">
        <v>15</v>
      </c>
      <c r="B26" s="423" t="s">
        <v>666</v>
      </c>
      <c r="C26" s="576">
        <v>30</v>
      </c>
      <c r="D26" s="576">
        <v>1027</v>
      </c>
      <c r="E26" s="576">
        <v>312</v>
      </c>
      <c r="F26" s="584">
        <f t="shared" si="0"/>
        <v>320424</v>
      </c>
      <c r="G26" s="576">
        <f>'AT3A_cvrg(Insti)_PY (2)'!J26</f>
        <v>30</v>
      </c>
      <c r="H26" s="577">
        <f>'enrolment vs availed_PY (2)'!O25</f>
        <v>358800</v>
      </c>
      <c r="I26" s="577">
        <v>312</v>
      </c>
      <c r="J26" s="577">
        <f t="shared" si="1"/>
        <v>1150</v>
      </c>
    </row>
    <row r="27" spans="1:10">
      <c r="A27" s="422">
        <v>16</v>
      </c>
      <c r="B27" s="423" t="s">
        <v>667</v>
      </c>
      <c r="C27" s="576">
        <v>35</v>
      </c>
      <c r="D27" s="576">
        <v>1233</v>
      </c>
      <c r="E27" s="576">
        <v>312</v>
      </c>
      <c r="F27" s="584">
        <f t="shared" si="0"/>
        <v>384696</v>
      </c>
      <c r="G27" s="576">
        <f>'AT3A_cvrg(Insti)_PY (2)'!J27</f>
        <v>35</v>
      </c>
      <c r="H27" s="577">
        <f>'enrolment vs availed_PY (2)'!O26</f>
        <v>426192</v>
      </c>
      <c r="I27" s="577">
        <v>312</v>
      </c>
      <c r="J27" s="577">
        <f t="shared" si="1"/>
        <v>1366</v>
      </c>
    </row>
    <row r="28" spans="1:10">
      <c r="A28" s="422">
        <v>17</v>
      </c>
      <c r="B28" s="423" t="s">
        <v>668</v>
      </c>
      <c r="C28" s="576">
        <v>85</v>
      </c>
      <c r="D28" s="576">
        <v>2571</v>
      </c>
      <c r="E28" s="576">
        <v>312</v>
      </c>
      <c r="F28" s="584">
        <f t="shared" si="0"/>
        <v>802152</v>
      </c>
      <c r="G28" s="576">
        <f>'AT3A_cvrg(Insti)_PY (2)'!J28</f>
        <v>85</v>
      </c>
      <c r="H28" s="577">
        <f>'enrolment vs availed_PY (2)'!O27</f>
        <v>889824</v>
      </c>
      <c r="I28" s="577">
        <v>312</v>
      </c>
      <c r="J28" s="577">
        <f t="shared" si="1"/>
        <v>2852</v>
      </c>
    </row>
    <row r="29" spans="1:10">
      <c r="A29" s="422">
        <v>18</v>
      </c>
      <c r="B29" s="423" t="s">
        <v>669</v>
      </c>
      <c r="C29" s="576">
        <v>40</v>
      </c>
      <c r="D29" s="576">
        <v>1782</v>
      </c>
      <c r="E29" s="576">
        <v>312</v>
      </c>
      <c r="F29" s="584">
        <f t="shared" si="0"/>
        <v>555984</v>
      </c>
      <c r="G29" s="576">
        <f>'AT3A_cvrg(Insti)_PY (2)'!J29</f>
        <v>40</v>
      </c>
      <c r="H29" s="577">
        <f>'enrolment vs availed_PY (2)'!O28</f>
        <v>624000</v>
      </c>
      <c r="I29" s="577">
        <v>312</v>
      </c>
      <c r="J29" s="577">
        <f t="shared" si="1"/>
        <v>2000</v>
      </c>
    </row>
    <row r="30" spans="1:10">
      <c r="A30" s="422">
        <v>19</v>
      </c>
      <c r="B30" s="423" t="s">
        <v>670</v>
      </c>
      <c r="C30" s="576">
        <v>25</v>
      </c>
      <c r="D30" s="576">
        <v>1116</v>
      </c>
      <c r="E30" s="576">
        <v>312</v>
      </c>
      <c r="F30" s="584">
        <f t="shared" si="0"/>
        <v>348192</v>
      </c>
      <c r="G30" s="576">
        <f>'AT3A_cvrg(Insti)_PY (2)'!J30</f>
        <v>22</v>
      </c>
      <c r="H30" s="577">
        <f>'enrolment vs availed_PY (2)'!O29</f>
        <v>358800</v>
      </c>
      <c r="I30" s="577">
        <v>312</v>
      </c>
      <c r="J30" s="577">
        <f t="shared" si="1"/>
        <v>1150</v>
      </c>
    </row>
    <row r="31" spans="1:10">
      <c r="A31" s="422">
        <v>20</v>
      </c>
      <c r="B31" s="423" t="s">
        <v>671</v>
      </c>
      <c r="C31" s="576">
        <v>89</v>
      </c>
      <c r="D31" s="576">
        <v>3995</v>
      </c>
      <c r="E31" s="576">
        <v>312</v>
      </c>
      <c r="F31" s="584">
        <f t="shared" si="0"/>
        <v>1246440</v>
      </c>
      <c r="G31" s="576">
        <f>'AT3A_cvrg(Insti)_PY (2)'!J31</f>
        <v>89</v>
      </c>
      <c r="H31" s="577">
        <f>'enrolment vs availed_PY (2)'!O30</f>
        <v>1304472</v>
      </c>
      <c r="I31" s="577">
        <v>312</v>
      </c>
      <c r="J31" s="577">
        <f t="shared" si="1"/>
        <v>4181</v>
      </c>
    </row>
    <row r="32" spans="1:10">
      <c r="A32" s="422">
        <v>21</v>
      </c>
      <c r="B32" s="423" t="s">
        <v>672</v>
      </c>
      <c r="C32" s="576">
        <v>5</v>
      </c>
      <c r="D32" s="576">
        <v>217</v>
      </c>
      <c r="E32" s="576">
        <v>312</v>
      </c>
      <c r="F32" s="584">
        <f t="shared" si="0"/>
        <v>67704</v>
      </c>
      <c r="G32" s="576">
        <f>'AT3A_cvrg(Insti)_PY (2)'!J32</f>
        <v>8</v>
      </c>
      <c r="H32" s="577">
        <f>'enrolment vs availed_PY (2)'!O31</f>
        <v>118560</v>
      </c>
      <c r="I32" s="577">
        <v>312</v>
      </c>
      <c r="J32" s="577">
        <f t="shared" si="1"/>
        <v>380</v>
      </c>
    </row>
    <row r="33" spans="1:10">
      <c r="A33" s="422">
        <v>22</v>
      </c>
      <c r="B33" s="423" t="s">
        <v>673</v>
      </c>
      <c r="C33" s="576">
        <v>20</v>
      </c>
      <c r="D33" s="576">
        <v>706</v>
      </c>
      <c r="E33" s="576">
        <v>312</v>
      </c>
      <c r="F33" s="584">
        <f t="shared" si="0"/>
        <v>220272</v>
      </c>
      <c r="G33" s="576">
        <f>'AT3A_cvrg(Insti)_PY (2)'!J33</f>
        <v>24</v>
      </c>
      <c r="H33" s="577">
        <f>'enrolment vs availed_PY (2)'!O32</f>
        <v>324168</v>
      </c>
      <c r="I33" s="577">
        <v>312</v>
      </c>
      <c r="J33" s="577">
        <f t="shared" si="1"/>
        <v>1039</v>
      </c>
    </row>
    <row r="34" spans="1:10">
      <c r="A34" s="422">
        <v>23</v>
      </c>
      <c r="B34" s="423" t="s">
        <v>674</v>
      </c>
      <c r="C34" s="570">
        <v>6</v>
      </c>
      <c r="D34" s="576">
        <v>195</v>
      </c>
      <c r="E34" s="576">
        <v>312</v>
      </c>
      <c r="F34" s="584">
        <f t="shared" si="0"/>
        <v>60840</v>
      </c>
      <c r="G34" s="576">
        <f>'AT3A_cvrg(Insti)_PY (2)'!J34</f>
        <v>7</v>
      </c>
      <c r="H34" s="577">
        <f>'enrolment vs availed_PY (2)'!O33</f>
        <v>97968</v>
      </c>
      <c r="I34" s="577">
        <v>312</v>
      </c>
      <c r="J34" s="577">
        <f t="shared" si="1"/>
        <v>314</v>
      </c>
    </row>
    <row r="35" spans="1:10">
      <c r="A35" s="426">
        <v>24</v>
      </c>
      <c r="B35" s="423" t="s">
        <v>675</v>
      </c>
      <c r="C35" s="570">
        <v>0</v>
      </c>
      <c r="D35" s="570">
        <v>0</v>
      </c>
      <c r="E35" s="576">
        <v>312</v>
      </c>
      <c r="F35" s="584">
        <f t="shared" si="0"/>
        <v>0</v>
      </c>
      <c r="G35" s="576">
        <v>0</v>
      </c>
      <c r="H35" s="577">
        <f>'enrolment vs availed_PY (2)'!O34</f>
        <v>0</v>
      </c>
      <c r="I35" s="577">
        <v>312</v>
      </c>
      <c r="J35" s="577">
        <f t="shared" si="1"/>
        <v>0</v>
      </c>
    </row>
    <row r="36" spans="1:10">
      <c r="A36" s="993" t="s">
        <v>16</v>
      </c>
      <c r="B36" s="994"/>
      <c r="C36" s="570">
        <f>SUM(C12:C35)</f>
        <v>719</v>
      </c>
      <c r="D36" s="570">
        <f>SUM(D12:D35)</f>
        <v>28841</v>
      </c>
      <c r="E36" s="570">
        <v>312</v>
      </c>
      <c r="F36" s="570">
        <f>SUM(F12:F35)</f>
        <v>8998392</v>
      </c>
      <c r="G36" s="570">
        <f>SUM(G12:G35)</f>
        <v>719</v>
      </c>
      <c r="H36" s="570">
        <f>SUM(H12:H35)</f>
        <v>9583704</v>
      </c>
      <c r="I36" s="580">
        <v>312</v>
      </c>
      <c r="J36" s="586">
        <f>SUM(J12:J35)</f>
        <v>30717</v>
      </c>
    </row>
    <row r="37" spans="1:10">
      <c r="A37" s="523"/>
      <c r="B37" s="523"/>
      <c r="C37" s="575"/>
      <c r="D37" s="575"/>
      <c r="E37" s="575"/>
      <c r="F37" s="575"/>
      <c r="G37" s="575"/>
      <c r="H37" s="575"/>
      <c r="I37" s="575"/>
      <c r="J37" s="575"/>
    </row>
    <row r="38" spans="1:10">
      <c r="A38" s="1024" t="s">
        <v>1015</v>
      </c>
      <c r="B38" s="1024"/>
      <c r="C38" s="1024"/>
      <c r="D38" s="1024"/>
      <c r="E38" s="1024"/>
      <c r="F38" s="1024"/>
      <c r="G38" s="1024"/>
      <c r="H38" s="1024"/>
      <c r="I38" s="575"/>
      <c r="J38" s="575"/>
    </row>
    <row r="39" spans="1:10">
      <c r="A39" s="523"/>
      <c r="B39" s="575"/>
      <c r="C39" s="575"/>
      <c r="D39" s="538"/>
      <c r="E39" s="538"/>
      <c r="F39" s="538"/>
      <c r="G39" s="538"/>
      <c r="H39" s="538"/>
      <c r="I39" s="538"/>
      <c r="J39" s="538"/>
    </row>
    <row r="40" spans="1:10" ht="15.75" customHeight="1">
      <c r="A40" s="9" t="s">
        <v>1117</v>
      </c>
      <c r="B40" s="430"/>
      <c r="C40" s="430"/>
      <c r="D40" s="985" t="s">
        <v>847</v>
      </c>
      <c r="E40" s="985"/>
      <c r="F40" s="985"/>
      <c r="G40" s="985"/>
      <c r="H40" s="985" t="s">
        <v>846</v>
      </c>
      <c r="I40" s="985"/>
      <c r="J40" s="985"/>
    </row>
    <row r="41" spans="1:10" ht="12.75" customHeight="1">
      <c r="A41" s="450"/>
      <c r="B41" s="450"/>
      <c r="C41" s="450"/>
      <c r="D41" s="995" t="s">
        <v>845</v>
      </c>
      <c r="E41" s="995"/>
      <c r="F41" s="995"/>
      <c r="G41" s="995"/>
      <c r="H41" s="1001" t="s">
        <v>845</v>
      </c>
      <c r="I41" s="1001"/>
      <c r="J41" s="1001"/>
    </row>
    <row r="42" spans="1:10" ht="12.75" customHeight="1">
      <c r="A42" s="450"/>
      <c r="B42" s="450"/>
      <c r="C42" s="450"/>
      <c r="D42" s="995" t="s">
        <v>848</v>
      </c>
      <c r="E42" s="995"/>
      <c r="F42" s="995"/>
      <c r="G42" s="995"/>
      <c r="H42" s="538"/>
      <c r="I42" s="538"/>
      <c r="J42" s="538"/>
    </row>
    <row r="43" spans="1:10">
      <c r="A43" s="430"/>
      <c r="B43" s="430"/>
      <c r="C43" s="430"/>
      <c r="E43" s="430"/>
      <c r="H43" s="985"/>
      <c r="I43" s="985"/>
      <c r="J43" s="985"/>
    </row>
    <row r="47" spans="1:10">
      <c r="A47" s="1023"/>
      <c r="B47" s="1023"/>
      <c r="C47" s="1023"/>
      <c r="D47" s="1023"/>
      <c r="E47" s="1023"/>
      <c r="F47" s="1023"/>
      <c r="G47" s="1023"/>
      <c r="H47" s="1023"/>
      <c r="I47" s="1023"/>
      <c r="J47" s="1023"/>
    </row>
    <row r="49" spans="1:10">
      <c r="A49" s="1023"/>
      <c r="B49" s="1023"/>
      <c r="C49" s="1023"/>
      <c r="D49" s="1023"/>
      <c r="E49" s="1023"/>
      <c r="F49" s="1023"/>
      <c r="G49" s="1023"/>
      <c r="H49" s="1023"/>
      <c r="I49" s="1023"/>
      <c r="J49" s="1023"/>
    </row>
  </sheetData>
  <mergeCells count="19">
    <mergeCell ref="A9:A10"/>
    <mergeCell ref="B9:B10"/>
    <mergeCell ref="C9:F9"/>
    <mergeCell ref="G9:J9"/>
    <mergeCell ref="E1:I1"/>
    <mergeCell ref="A2:J2"/>
    <mergeCell ref="A3:J3"/>
    <mergeCell ref="A5:J5"/>
    <mergeCell ref="H8:J8"/>
    <mergeCell ref="D42:G42"/>
    <mergeCell ref="H43:J43"/>
    <mergeCell ref="A47:J47"/>
    <mergeCell ref="A49:J49"/>
    <mergeCell ref="A36:B36"/>
    <mergeCell ref="A38:H38"/>
    <mergeCell ref="D40:G40"/>
    <mergeCell ref="H40:J40"/>
    <mergeCell ref="D41:G41"/>
    <mergeCell ref="H41:J41"/>
  </mergeCells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view="pageBreakPreview" topLeftCell="A16" zoomScale="90" zoomScaleSheetLayoutView="90" workbookViewId="0">
      <selection activeCell="A40" sqref="A40"/>
    </sheetView>
  </sheetViews>
  <sheetFormatPr defaultColWidth="9.140625" defaultRowHeight="12.75"/>
  <cols>
    <col min="1" max="1" width="7.42578125" style="10" customWidth="1"/>
    <col min="2" max="2" width="17.140625" style="10" customWidth="1"/>
    <col min="3" max="3" width="11" style="10" customWidth="1"/>
    <col min="4" max="4" width="10" style="10" customWidth="1"/>
    <col min="5" max="5" width="13.140625" style="10" customWidth="1"/>
    <col min="6" max="6" width="14.28515625" style="10" customWidth="1"/>
    <col min="7" max="7" width="13.28515625" style="10" customWidth="1"/>
    <col min="8" max="8" width="14.7109375" style="10" customWidth="1"/>
    <col min="9" max="9" width="16.7109375" style="10" customWidth="1"/>
    <col min="10" max="10" width="19.28515625" style="10" customWidth="1"/>
    <col min="11" max="16384" width="9.140625" style="10"/>
  </cols>
  <sheetData>
    <row r="1" spans="1:16" customFormat="1">
      <c r="E1" s="916"/>
      <c r="F1" s="916"/>
      <c r="G1" s="916"/>
      <c r="H1" s="916"/>
      <c r="I1" s="916"/>
      <c r="J1" s="85" t="s">
        <v>332</v>
      </c>
    </row>
    <row r="2" spans="1:16" customFormat="1" ht="15">
      <c r="A2" s="1039" t="s">
        <v>0</v>
      </c>
      <c r="B2" s="1039"/>
      <c r="C2" s="1039"/>
      <c r="D2" s="1039"/>
      <c r="E2" s="1039"/>
      <c r="F2" s="1039"/>
      <c r="G2" s="1039"/>
      <c r="H2" s="1039"/>
      <c r="I2" s="1039"/>
      <c r="J2" s="1039"/>
    </row>
    <row r="3" spans="1:16" customFormat="1" ht="20.25">
      <c r="A3" s="935" t="s">
        <v>857</v>
      </c>
      <c r="B3" s="935"/>
      <c r="C3" s="935"/>
      <c r="D3" s="935"/>
      <c r="E3" s="935"/>
      <c r="F3" s="935"/>
      <c r="G3" s="935"/>
      <c r="H3" s="935"/>
      <c r="I3" s="935"/>
      <c r="J3" s="935"/>
    </row>
    <row r="4" spans="1:16" customFormat="1" ht="14.25" customHeight="1"/>
    <row r="5" spans="1:16" ht="31.5" customHeight="1">
      <c r="A5" s="1040" t="s">
        <v>890</v>
      </c>
      <c r="B5" s="1040"/>
      <c r="C5" s="1040"/>
      <c r="D5" s="1040"/>
      <c r="E5" s="1040"/>
      <c r="F5" s="1040"/>
      <c r="G5" s="1040"/>
      <c r="H5" s="1040"/>
      <c r="I5" s="1040"/>
      <c r="J5" s="1040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26" t="s">
        <v>700</v>
      </c>
      <c r="B8" s="26"/>
      <c r="C8" s="9"/>
      <c r="D8" s="9"/>
      <c r="H8" s="1041" t="s">
        <v>870</v>
      </c>
      <c r="I8" s="1041"/>
      <c r="J8" s="1041"/>
    </row>
    <row r="9" spans="1:16">
      <c r="A9" s="922" t="s">
        <v>2</v>
      </c>
      <c r="B9" s="922" t="s">
        <v>3</v>
      </c>
      <c r="C9" s="884" t="s">
        <v>885</v>
      </c>
      <c r="D9" s="901"/>
      <c r="E9" s="901"/>
      <c r="F9" s="885"/>
      <c r="G9" s="884" t="s">
        <v>95</v>
      </c>
      <c r="H9" s="901"/>
      <c r="I9" s="901"/>
      <c r="J9" s="885"/>
      <c r="O9" s="15"/>
      <c r="P9" s="15"/>
    </row>
    <row r="10" spans="1:16" ht="53.25" customHeight="1">
      <c r="A10" s="922"/>
      <c r="B10" s="922"/>
      <c r="C10" s="214" t="s">
        <v>165</v>
      </c>
      <c r="D10" s="214" t="s">
        <v>14</v>
      </c>
      <c r="E10" s="231" t="s">
        <v>333</v>
      </c>
      <c r="F10" s="212" t="s">
        <v>182</v>
      </c>
      <c r="G10" s="214" t="s">
        <v>165</v>
      </c>
      <c r="H10" s="232" t="s">
        <v>15</v>
      </c>
      <c r="I10" s="233" t="s">
        <v>1016</v>
      </c>
      <c r="J10" s="214" t="s">
        <v>183</v>
      </c>
    </row>
    <row r="11" spans="1:16">
      <c r="A11" s="214">
        <v>1</v>
      </c>
      <c r="B11" s="214">
        <v>2</v>
      </c>
      <c r="C11" s="214">
        <v>3</v>
      </c>
      <c r="D11" s="214">
        <v>4</v>
      </c>
      <c r="E11" s="214">
        <v>5</v>
      </c>
      <c r="F11" s="212">
        <v>6</v>
      </c>
      <c r="G11" s="214">
        <v>7</v>
      </c>
      <c r="H11" s="213">
        <v>8</v>
      </c>
      <c r="I11" s="214">
        <v>9</v>
      </c>
      <c r="J11" s="214">
        <v>10</v>
      </c>
    </row>
    <row r="12" spans="1:16" s="182" customFormat="1">
      <c r="A12" s="178">
        <v>1</v>
      </c>
      <c r="B12" s="175" t="s">
        <v>652</v>
      </c>
      <c r="C12" s="177"/>
      <c r="D12" s="177"/>
      <c r="E12" s="177"/>
      <c r="F12" s="180"/>
      <c r="G12" s="177"/>
      <c r="H12" s="179"/>
      <c r="I12" s="179"/>
      <c r="J12" s="179"/>
    </row>
    <row r="13" spans="1:16" s="182" customFormat="1">
      <c r="A13" s="178">
        <v>2</v>
      </c>
      <c r="B13" s="175" t="s">
        <v>653</v>
      </c>
      <c r="C13" s="177"/>
      <c r="D13" s="177"/>
      <c r="E13" s="177"/>
      <c r="F13" s="180"/>
      <c r="G13" s="177"/>
      <c r="H13" s="179"/>
      <c r="I13" s="179"/>
      <c r="J13" s="179"/>
    </row>
    <row r="14" spans="1:16" s="182" customFormat="1">
      <c r="A14" s="178">
        <v>3</v>
      </c>
      <c r="B14" s="175" t="s">
        <v>654</v>
      </c>
      <c r="C14" s="177"/>
      <c r="D14" s="177"/>
      <c r="E14" s="177"/>
      <c r="F14" s="180"/>
      <c r="G14" s="177"/>
      <c r="H14" s="179"/>
      <c r="I14" s="179"/>
      <c r="J14" s="179"/>
    </row>
    <row r="15" spans="1:16" s="182" customFormat="1">
      <c r="A15" s="178">
        <v>4</v>
      </c>
      <c r="B15" s="175" t="s">
        <v>655</v>
      </c>
      <c r="C15" s="177"/>
      <c r="D15" s="177"/>
      <c r="E15" s="177"/>
      <c r="F15" s="180"/>
      <c r="G15" s="177"/>
      <c r="H15" s="179"/>
      <c r="I15" s="179"/>
      <c r="J15" s="179"/>
    </row>
    <row r="16" spans="1:16" s="182" customFormat="1">
      <c r="A16" s="178">
        <v>5</v>
      </c>
      <c r="B16" s="175" t="s">
        <v>656</v>
      </c>
      <c r="C16" s="177"/>
      <c r="D16" s="177"/>
      <c r="E16" s="177"/>
      <c r="F16" s="180"/>
      <c r="G16" s="177"/>
      <c r="H16" s="179"/>
      <c r="I16" s="179"/>
      <c r="J16" s="179"/>
    </row>
    <row r="17" spans="1:10" s="182" customFormat="1">
      <c r="A17" s="178">
        <v>6</v>
      </c>
      <c r="B17" s="175" t="s">
        <v>657</v>
      </c>
      <c r="C17" s="177"/>
      <c r="D17" s="177"/>
      <c r="E17" s="177"/>
      <c r="F17" s="180"/>
      <c r="G17" s="177"/>
      <c r="H17" s="179"/>
      <c r="I17" s="179"/>
      <c r="J17" s="179"/>
    </row>
    <row r="18" spans="1:10" s="182" customFormat="1">
      <c r="A18" s="178">
        <v>7</v>
      </c>
      <c r="B18" s="175" t="s">
        <v>658</v>
      </c>
      <c r="C18" s="177"/>
      <c r="D18" s="177"/>
      <c r="E18" s="177"/>
      <c r="F18" s="180"/>
      <c r="G18" s="177"/>
      <c r="H18" s="179"/>
      <c r="I18" s="179"/>
      <c r="J18" s="179"/>
    </row>
    <row r="19" spans="1:10" s="182" customFormat="1">
      <c r="A19" s="178">
        <v>8</v>
      </c>
      <c r="B19" s="175" t="s">
        <v>659</v>
      </c>
      <c r="C19" s="177"/>
      <c r="D19" s="177"/>
      <c r="E19" s="1029" t="s">
        <v>678</v>
      </c>
      <c r="F19" s="1030"/>
      <c r="G19" s="1030"/>
      <c r="H19" s="1031"/>
      <c r="I19" s="179"/>
      <c r="J19" s="179"/>
    </row>
    <row r="20" spans="1:10" s="182" customFormat="1">
      <c r="A20" s="178">
        <v>9</v>
      </c>
      <c r="B20" s="175" t="s">
        <v>660</v>
      </c>
      <c r="C20" s="177"/>
      <c r="D20" s="177"/>
      <c r="E20" s="1032"/>
      <c r="F20" s="1033"/>
      <c r="G20" s="1033"/>
      <c r="H20" s="1034"/>
      <c r="I20" s="179"/>
      <c r="J20" s="179"/>
    </row>
    <row r="21" spans="1:10" s="182" customFormat="1">
      <c r="A21" s="178">
        <v>10</v>
      </c>
      <c r="B21" s="175" t="s">
        <v>661</v>
      </c>
      <c r="C21" s="177"/>
      <c r="D21" s="177"/>
      <c r="E21" s="1032"/>
      <c r="F21" s="1033"/>
      <c r="G21" s="1033"/>
      <c r="H21" s="1034"/>
      <c r="I21" s="179"/>
      <c r="J21" s="179"/>
    </row>
    <row r="22" spans="1:10" s="182" customFormat="1">
      <c r="A22" s="178">
        <v>11</v>
      </c>
      <c r="B22" s="175" t="s">
        <v>662</v>
      </c>
      <c r="C22" s="177"/>
      <c r="D22" s="177"/>
      <c r="E22" s="1032"/>
      <c r="F22" s="1033"/>
      <c r="G22" s="1033"/>
      <c r="H22" s="1034"/>
      <c r="I22" s="179"/>
      <c r="J22" s="179"/>
    </row>
    <row r="23" spans="1:10">
      <c r="A23" s="178">
        <v>12</v>
      </c>
      <c r="B23" s="175" t="s">
        <v>663</v>
      </c>
      <c r="C23" s="13"/>
      <c r="D23" s="13"/>
      <c r="E23" s="1032"/>
      <c r="F23" s="1033"/>
      <c r="G23" s="1033"/>
      <c r="H23" s="1034"/>
      <c r="I23" s="20"/>
      <c r="J23" s="20"/>
    </row>
    <row r="24" spans="1:10">
      <c r="A24" s="178">
        <v>13</v>
      </c>
      <c r="B24" s="175" t="s">
        <v>664</v>
      </c>
      <c r="C24" s="13"/>
      <c r="D24" s="13"/>
      <c r="E24" s="1032"/>
      <c r="F24" s="1033"/>
      <c r="G24" s="1033"/>
      <c r="H24" s="1034"/>
      <c r="I24" s="20"/>
      <c r="J24" s="20"/>
    </row>
    <row r="25" spans="1:10">
      <c r="A25" s="178">
        <v>14</v>
      </c>
      <c r="B25" s="175" t="s">
        <v>665</v>
      </c>
      <c r="C25" s="13"/>
      <c r="D25" s="13"/>
      <c r="E25" s="1032"/>
      <c r="F25" s="1033"/>
      <c r="G25" s="1033"/>
      <c r="H25" s="1034"/>
      <c r="I25" s="20"/>
      <c r="J25" s="20"/>
    </row>
    <row r="26" spans="1:10">
      <c r="A26" s="178">
        <v>15</v>
      </c>
      <c r="B26" s="175" t="s">
        <v>666</v>
      </c>
      <c r="C26" s="13"/>
      <c r="D26" s="13"/>
      <c r="E26" s="1035"/>
      <c r="F26" s="1036"/>
      <c r="G26" s="1036"/>
      <c r="H26" s="1037"/>
      <c r="I26" s="20"/>
      <c r="J26" s="20"/>
    </row>
    <row r="27" spans="1:10">
      <c r="A27" s="178">
        <v>16</v>
      </c>
      <c r="B27" s="175" t="s">
        <v>667</v>
      </c>
      <c r="C27" s="13"/>
      <c r="D27" s="13"/>
      <c r="E27" s="13"/>
      <c r="F27" s="19"/>
      <c r="G27" s="13"/>
      <c r="H27" s="20"/>
      <c r="I27" s="20"/>
      <c r="J27" s="20"/>
    </row>
    <row r="28" spans="1:10">
      <c r="A28" s="178">
        <v>17</v>
      </c>
      <c r="B28" s="175" t="s">
        <v>668</v>
      </c>
      <c r="C28" s="13"/>
      <c r="D28" s="13"/>
      <c r="E28" s="13"/>
      <c r="F28" s="19"/>
      <c r="G28" s="13"/>
      <c r="H28" s="20"/>
      <c r="I28" s="20"/>
      <c r="J28" s="20"/>
    </row>
    <row r="29" spans="1:10">
      <c r="A29" s="178">
        <v>18</v>
      </c>
      <c r="B29" s="175" t="s">
        <v>669</v>
      </c>
      <c r="C29" s="13"/>
      <c r="D29" s="13"/>
      <c r="E29" s="13"/>
      <c r="F29" s="19"/>
      <c r="G29" s="13"/>
      <c r="H29" s="20"/>
      <c r="I29" s="20"/>
      <c r="J29" s="20"/>
    </row>
    <row r="30" spans="1:10">
      <c r="A30" s="178">
        <v>19</v>
      </c>
      <c r="B30" s="175" t="s">
        <v>670</v>
      </c>
      <c r="C30" s="13"/>
      <c r="D30" s="13"/>
      <c r="E30" s="13"/>
      <c r="F30" s="19"/>
      <c r="G30" s="13"/>
      <c r="H30" s="20"/>
      <c r="I30" s="20"/>
      <c r="J30" s="20"/>
    </row>
    <row r="31" spans="1:10">
      <c r="A31" s="178">
        <v>20</v>
      </c>
      <c r="B31" s="175" t="s">
        <v>671</v>
      </c>
      <c r="C31" s="13"/>
      <c r="D31" s="13"/>
      <c r="E31" s="13"/>
      <c r="F31" s="19"/>
      <c r="G31" s="13"/>
      <c r="H31" s="20"/>
      <c r="I31" s="20"/>
      <c r="J31" s="20"/>
    </row>
    <row r="32" spans="1:10">
      <c r="A32" s="178">
        <v>21</v>
      </c>
      <c r="B32" s="175" t="s">
        <v>672</v>
      </c>
      <c r="C32" s="13"/>
      <c r="D32" s="13"/>
      <c r="E32" s="13"/>
      <c r="F32" s="19"/>
      <c r="G32" s="13"/>
      <c r="H32" s="20"/>
      <c r="I32" s="20"/>
      <c r="J32" s="20"/>
    </row>
    <row r="33" spans="1:10">
      <c r="A33" s="178">
        <v>22</v>
      </c>
      <c r="B33" s="175" t="s">
        <v>673</v>
      </c>
      <c r="C33" s="13"/>
      <c r="D33" s="13"/>
      <c r="E33" s="13"/>
      <c r="F33" s="19"/>
      <c r="G33" s="13"/>
      <c r="H33" s="20"/>
      <c r="I33" s="20"/>
      <c r="J33" s="20"/>
    </row>
    <row r="34" spans="1:10">
      <c r="A34" s="178">
        <v>23</v>
      </c>
      <c r="B34" s="175" t="s">
        <v>674</v>
      </c>
      <c r="C34" s="13"/>
      <c r="D34" s="13"/>
      <c r="E34" s="13"/>
      <c r="F34" s="19"/>
      <c r="G34" s="13"/>
      <c r="H34" s="20"/>
      <c r="I34" s="20"/>
      <c r="J34" s="20"/>
    </row>
    <row r="35" spans="1:10">
      <c r="A35" s="176">
        <v>24</v>
      </c>
      <c r="B35" s="175" t="s">
        <v>675</v>
      </c>
      <c r="C35" s="13"/>
      <c r="D35" s="13"/>
      <c r="E35" s="13"/>
      <c r="F35" s="19"/>
      <c r="G35" s="13"/>
      <c r="H35" s="20"/>
      <c r="I35" s="20"/>
      <c r="J35" s="20"/>
    </row>
    <row r="36" spans="1:10">
      <c r="A36" s="1027" t="s">
        <v>16</v>
      </c>
      <c r="B36" s="1028"/>
      <c r="C36" s="13"/>
      <c r="D36" s="13"/>
      <c r="E36" s="13"/>
      <c r="F36" s="19"/>
      <c r="G36" s="13"/>
      <c r="H36" s="20"/>
      <c r="I36" s="20"/>
      <c r="J36" s="20"/>
    </row>
    <row r="37" spans="1:10">
      <c r="A37" s="6"/>
      <c r="B37" s="22"/>
      <c r="C37" s="22"/>
      <c r="D37" s="15"/>
      <c r="E37" s="15"/>
      <c r="F37" s="15"/>
      <c r="G37" s="15"/>
      <c r="H37" s="15"/>
      <c r="I37" s="15"/>
      <c r="J37" s="15"/>
    </row>
    <row r="38" spans="1:10">
      <c r="A38" s="924" t="s">
        <v>1015</v>
      </c>
      <c r="B38" s="924"/>
      <c r="C38" s="924"/>
      <c r="D38" s="924"/>
      <c r="E38" s="924"/>
      <c r="F38" s="924"/>
      <c r="G38" s="924"/>
      <c r="H38" s="924"/>
      <c r="I38" s="15"/>
      <c r="J38" s="15"/>
    </row>
    <row r="39" spans="1:10">
      <c r="A39" s="6"/>
      <c r="B39" s="22"/>
      <c r="C39" s="22"/>
      <c r="D39" s="15"/>
      <c r="E39" s="15"/>
      <c r="F39" s="15"/>
      <c r="G39" s="15"/>
      <c r="H39" s="15"/>
      <c r="I39" s="15"/>
      <c r="J39" s="15"/>
    </row>
    <row r="40" spans="1:10" ht="15.75" customHeight="1">
      <c r="A40" s="9" t="s">
        <v>1117</v>
      </c>
      <c r="B40" s="9"/>
      <c r="C40" s="9"/>
      <c r="D40" s="916" t="s">
        <v>847</v>
      </c>
      <c r="E40" s="916"/>
      <c r="F40" s="916"/>
      <c r="G40" s="916"/>
      <c r="H40" s="916" t="s">
        <v>846</v>
      </c>
      <c r="I40" s="916"/>
      <c r="J40" s="916"/>
    </row>
    <row r="41" spans="1:10" ht="12.75" customHeight="1">
      <c r="A41" s="262"/>
      <c r="B41" s="262"/>
      <c r="C41" s="262"/>
      <c r="D41" s="915" t="s">
        <v>845</v>
      </c>
      <c r="E41" s="915"/>
      <c r="F41" s="915"/>
      <c r="G41" s="915"/>
      <c r="H41" s="1038" t="s">
        <v>845</v>
      </c>
      <c r="I41" s="1038"/>
      <c r="J41" s="1038"/>
    </row>
    <row r="42" spans="1:10" ht="12.75" customHeight="1">
      <c r="A42" s="262"/>
      <c r="B42" s="262"/>
      <c r="C42" s="262"/>
      <c r="D42" s="915" t="s">
        <v>848</v>
      </c>
      <c r="E42" s="915"/>
      <c r="F42" s="915"/>
      <c r="G42" s="915"/>
      <c r="H42" s="15"/>
      <c r="I42" s="15"/>
      <c r="J42" s="15"/>
    </row>
    <row r="43" spans="1:10">
      <c r="A43" s="9"/>
      <c r="B43" s="9"/>
      <c r="C43" s="9"/>
      <c r="D43" s="263"/>
      <c r="E43" s="9"/>
      <c r="F43" s="263"/>
      <c r="G43" s="263"/>
      <c r="H43" s="26"/>
      <c r="I43" s="26"/>
      <c r="J43" s="26"/>
    </row>
    <row r="47" spans="1:10">
      <c r="A47" s="1026"/>
      <c r="B47" s="1026"/>
      <c r="C47" s="1026"/>
      <c r="D47" s="1026"/>
      <c r="E47" s="1026"/>
      <c r="F47" s="1026"/>
      <c r="G47" s="1026"/>
      <c r="H47" s="1026"/>
      <c r="I47" s="1026"/>
      <c r="J47" s="1026"/>
    </row>
    <row r="49" spans="1:10">
      <c r="A49" s="1026"/>
      <c r="B49" s="1026"/>
      <c r="C49" s="1026"/>
      <c r="D49" s="1026"/>
      <c r="E49" s="1026"/>
      <c r="F49" s="1026"/>
      <c r="G49" s="1026"/>
      <c r="H49" s="1026"/>
      <c r="I49" s="1026"/>
      <c r="J49" s="1026"/>
    </row>
  </sheetData>
  <mergeCells count="19">
    <mergeCell ref="E1:I1"/>
    <mergeCell ref="A2:J2"/>
    <mergeCell ref="A3:J3"/>
    <mergeCell ref="A5:J5"/>
    <mergeCell ref="H8:J8"/>
    <mergeCell ref="A47:J47"/>
    <mergeCell ref="A49:J49"/>
    <mergeCell ref="A9:A10"/>
    <mergeCell ref="B9:B10"/>
    <mergeCell ref="C9:F9"/>
    <mergeCell ref="G9:J9"/>
    <mergeCell ref="A36:B36"/>
    <mergeCell ref="E19:H26"/>
    <mergeCell ref="H40:J40"/>
    <mergeCell ref="H41:J41"/>
    <mergeCell ref="D40:G40"/>
    <mergeCell ref="D41:G41"/>
    <mergeCell ref="D42:G42"/>
    <mergeCell ref="A38:H38"/>
  </mergeCells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9"/>
  <sheetViews>
    <sheetView view="pageBreakPreview" topLeftCell="A22" zoomScale="115" zoomScaleSheetLayoutView="115" workbookViewId="0">
      <selection activeCell="A40" sqref="A40"/>
    </sheetView>
  </sheetViews>
  <sheetFormatPr defaultColWidth="9.140625" defaultRowHeight="12.75"/>
  <cols>
    <col min="1" max="1" width="7.42578125" style="10" customWidth="1"/>
    <col min="2" max="2" width="17.140625" style="10" customWidth="1"/>
    <col min="3" max="3" width="11" style="10" customWidth="1"/>
    <col min="4" max="4" width="10" style="10" customWidth="1"/>
    <col min="5" max="5" width="13.140625" style="10" customWidth="1"/>
    <col min="6" max="6" width="14.28515625" style="10" customWidth="1"/>
    <col min="7" max="7" width="13.28515625" style="10" customWidth="1"/>
    <col min="8" max="8" width="14.7109375" style="10" customWidth="1"/>
    <col min="9" max="9" width="16.7109375" style="10" customWidth="1"/>
    <col min="10" max="10" width="19.28515625" style="10" customWidth="1"/>
    <col min="11" max="16384" width="9.140625" style="10"/>
  </cols>
  <sheetData>
    <row r="1" spans="1:15" customFormat="1">
      <c r="E1" s="916"/>
      <c r="F1" s="916"/>
      <c r="G1" s="916"/>
      <c r="H1" s="916"/>
      <c r="I1" s="916"/>
      <c r="J1" s="85" t="s">
        <v>400</v>
      </c>
    </row>
    <row r="2" spans="1:15" customFormat="1" ht="15">
      <c r="A2" s="1039" t="s">
        <v>0</v>
      </c>
      <c r="B2" s="1039"/>
      <c r="C2" s="1039"/>
      <c r="D2" s="1039"/>
      <c r="E2" s="1039"/>
      <c r="F2" s="1039"/>
      <c r="G2" s="1039"/>
      <c r="H2" s="1039"/>
      <c r="I2" s="1039"/>
      <c r="J2" s="1039"/>
    </row>
    <row r="3" spans="1:15" customFormat="1" ht="20.25">
      <c r="A3" s="935" t="s">
        <v>857</v>
      </c>
      <c r="B3" s="935"/>
      <c r="C3" s="935"/>
      <c r="D3" s="935"/>
      <c r="E3" s="935"/>
      <c r="F3" s="935"/>
      <c r="G3" s="935"/>
      <c r="H3" s="935"/>
      <c r="I3" s="935"/>
      <c r="J3" s="935"/>
    </row>
    <row r="4" spans="1:15" customFormat="1" ht="14.25" customHeight="1"/>
    <row r="5" spans="1:15" ht="31.5" customHeight="1">
      <c r="A5" s="1040" t="s">
        <v>891</v>
      </c>
      <c r="B5" s="1040"/>
      <c r="C5" s="1040"/>
      <c r="D5" s="1040"/>
      <c r="E5" s="1040"/>
      <c r="F5" s="1040"/>
      <c r="G5" s="1040"/>
      <c r="H5" s="1040"/>
      <c r="I5" s="1040"/>
      <c r="J5" s="1040"/>
    </row>
    <row r="6" spans="1:15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5" ht="0.75" customHeight="1"/>
    <row r="8" spans="1:15">
      <c r="A8" s="26" t="s">
        <v>700</v>
      </c>
      <c r="B8" s="26"/>
      <c r="C8" s="9"/>
      <c r="D8" s="9"/>
      <c r="H8" s="1041" t="s">
        <v>870</v>
      </c>
      <c r="I8" s="1041"/>
      <c r="J8" s="1041"/>
    </row>
    <row r="9" spans="1:15">
      <c r="A9" s="922" t="s">
        <v>2</v>
      </c>
      <c r="B9" s="922" t="s">
        <v>3</v>
      </c>
      <c r="C9" s="884" t="s">
        <v>885</v>
      </c>
      <c r="D9" s="901"/>
      <c r="E9" s="901"/>
      <c r="F9" s="885"/>
      <c r="G9" s="884" t="s">
        <v>95</v>
      </c>
      <c r="H9" s="901"/>
      <c r="I9" s="901"/>
      <c r="J9" s="885"/>
      <c r="O9" s="15"/>
    </row>
    <row r="10" spans="1:15" ht="53.25" customHeight="1">
      <c r="A10" s="922"/>
      <c r="B10" s="922"/>
      <c r="C10" s="214" t="s">
        <v>165</v>
      </c>
      <c r="D10" s="214" t="s">
        <v>14</v>
      </c>
      <c r="E10" s="231" t="s">
        <v>334</v>
      </c>
      <c r="F10" s="212" t="s">
        <v>182</v>
      </c>
      <c r="G10" s="214" t="s">
        <v>165</v>
      </c>
      <c r="H10" s="232" t="s">
        <v>15</v>
      </c>
      <c r="I10" s="233" t="s">
        <v>1016</v>
      </c>
      <c r="J10" s="214" t="s">
        <v>183</v>
      </c>
    </row>
    <row r="11" spans="1:15">
      <c r="A11" s="214">
        <v>1</v>
      </c>
      <c r="B11" s="214">
        <v>2</v>
      </c>
      <c r="C11" s="214">
        <v>3</v>
      </c>
      <c r="D11" s="214">
        <v>4</v>
      </c>
      <c r="E11" s="214">
        <v>5</v>
      </c>
      <c r="F11" s="212">
        <v>6</v>
      </c>
      <c r="G11" s="214">
        <v>7</v>
      </c>
      <c r="H11" s="213">
        <v>8</v>
      </c>
      <c r="I11" s="214">
        <v>9</v>
      </c>
      <c r="J11" s="214">
        <v>10</v>
      </c>
    </row>
    <row r="12" spans="1:15" s="182" customFormat="1">
      <c r="A12" s="178">
        <v>1</v>
      </c>
      <c r="B12" s="175" t="s">
        <v>652</v>
      </c>
      <c r="C12" s="177"/>
      <c r="D12" s="177"/>
      <c r="E12" s="177"/>
      <c r="F12" s="180"/>
      <c r="G12" s="177"/>
      <c r="H12" s="179"/>
      <c r="I12" s="179"/>
      <c r="J12" s="179"/>
    </row>
    <row r="13" spans="1:15" s="182" customFormat="1">
      <c r="A13" s="178">
        <v>2</v>
      </c>
      <c r="B13" s="175" t="s">
        <v>653</v>
      </c>
      <c r="C13" s="177"/>
      <c r="D13" s="177"/>
      <c r="E13" s="177"/>
      <c r="F13" s="180"/>
      <c r="G13" s="177"/>
      <c r="H13" s="179"/>
      <c r="I13" s="179"/>
      <c r="J13" s="179"/>
    </row>
    <row r="14" spans="1:15" s="182" customFormat="1">
      <c r="A14" s="178">
        <v>3</v>
      </c>
      <c r="B14" s="175" t="s">
        <v>654</v>
      </c>
      <c r="C14" s="177"/>
      <c r="D14" s="177"/>
      <c r="E14" s="177"/>
      <c r="F14" s="180"/>
      <c r="G14" s="177"/>
      <c r="H14" s="179"/>
      <c r="I14" s="179"/>
      <c r="J14" s="179"/>
    </row>
    <row r="15" spans="1:15" s="182" customFormat="1">
      <c r="A15" s="178">
        <v>4</v>
      </c>
      <c r="B15" s="175" t="s">
        <v>655</v>
      </c>
      <c r="C15" s="177"/>
      <c r="D15" s="177"/>
      <c r="E15" s="177"/>
      <c r="F15" s="180"/>
      <c r="G15" s="177"/>
      <c r="H15" s="179"/>
      <c r="I15" s="179"/>
      <c r="J15" s="179"/>
    </row>
    <row r="16" spans="1:15" s="182" customFormat="1">
      <c r="A16" s="178">
        <v>5</v>
      </c>
      <c r="B16" s="175" t="s">
        <v>656</v>
      </c>
      <c r="C16" s="177"/>
      <c r="D16" s="177"/>
      <c r="E16" s="177"/>
      <c r="F16" s="180"/>
      <c r="G16" s="177"/>
      <c r="H16" s="179"/>
      <c r="I16" s="179"/>
      <c r="J16" s="179"/>
    </row>
    <row r="17" spans="1:10" s="182" customFormat="1">
      <c r="A17" s="178">
        <v>6</v>
      </c>
      <c r="B17" s="175" t="s">
        <v>657</v>
      </c>
      <c r="C17" s="177"/>
      <c r="D17" s="177"/>
      <c r="E17" s="177"/>
      <c r="F17" s="180"/>
      <c r="G17" s="177"/>
      <c r="H17" s="179"/>
      <c r="I17" s="179"/>
      <c r="J17" s="179"/>
    </row>
    <row r="18" spans="1:10" s="182" customFormat="1">
      <c r="A18" s="178">
        <v>7</v>
      </c>
      <c r="B18" s="175" t="s">
        <v>658</v>
      </c>
      <c r="C18" s="177"/>
      <c r="D18" s="177"/>
      <c r="E18" s="177"/>
      <c r="F18" s="180"/>
      <c r="G18" s="177"/>
      <c r="H18" s="179"/>
      <c r="I18" s="179"/>
      <c r="J18" s="179"/>
    </row>
    <row r="19" spans="1:10" s="182" customFormat="1">
      <c r="A19" s="178">
        <v>8</v>
      </c>
      <c r="B19" s="175" t="s">
        <v>659</v>
      </c>
      <c r="C19" s="177"/>
      <c r="D19" s="177"/>
      <c r="E19" s="1029" t="s">
        <v>678</v>
      </c>
      <c r="F19" s="1030"/>
      <c r="G19" s="1030"/>
      <c r="H19" s="1031"/>
      <c r="I19" s="179"/>
      <c r="J19" s="179"/>
    </row>
    <row r="20" spans="1:10" s="182" customFormat="1">
      <c r="A20" s="178">
        <v>9</v>
      </c>
      <c r="B20" s="175" t="s">
        <v>660</v>
      </c>
      <c r="C20" s="177"/>
      <c r="D20" s="177"/>
      <c r="E20" s="1032"/>
      <c r="F20" s="1033"/>
      <c r="G20" s="1033"/>
      <c r="H20" s="1034"/>
      <c r="I20" s="179"/>
      <c r="J20" s="179"/>
    </row>
    <row r="21" spans="1:10" s="182" customFormat="1">
      <c r="A21" s="178">
        <v>10</v>
      </c>
      <c r="B21" s="175" t="s">
        <v>661</v>
      </c>
      <c r="C21" s="177"/>
      <c r="D21" s="177"/>
      <c r="E21" s="1032"/>
      <c r="F21" s="1033"/>
      <c r="G21" s="1033"/>
      <c r="H21" s="1034"/>
      <c r="I21" s="179"/>
      <c r="J21" s="179"/>
    </row>
    <row r="22" spans="1:10" s="182" customFormat="1">
      <c r="A22" s="178">
        <v>11</v>
      </c>
      <c r="B22" s="175" t="s">
        <v>662</v>
      </c>
      <c r="C22" s="177"/>
      <c r="D22" s="177"/>
      <c r="E22" s="1032"/>
      <c r="F22" s="1033"/>
      <c r="G22" s="1033"/>
      <c r="H22" s="1034"/>
      <c r="I22" s="179"/>
      <c r="J22" s="179"/>
    </row>
    <row r="23" spans="1:10">
      <c r="A23" s="178">
        <v>12</v>
      </c>
      <c r="B23" s="175" t="s">
        <v>663</v>
      </c>
      <c r="C23" s="13"/>
      <c r="D23" s="13"/>
      <c r="E23" s="1032"/>
      <c r="F23" s="1033"/>
      <c r="G23" s="1033"/>
      <c r="H23" s="1034"/>
      <c r="I23" s="20"/>
      <c r="J23" s="20"/>
    </row>
    <row r="24" spans="1:10">
      <c r="A24" s="178">
        <v>13</v>
      </c>
      <c r="B24" s="175" t="s">
        <v>664</v>
      </c>
      <c r="C24" s="13"/>
      <c r="D24" s="13"/>
      <c r="E24" s="1032"/>
      <c r="F24" s="1033"/>
      <c r="G24" s="1033"/>
      <c r="H24" s="1034"/>
      <c r="I24" s="20"/>
      <c r="J24" s="20"/>
    </row>
    <row r="25" spans="1:10">
      <c r="A25" s="178">
        <v>14</v>
      </c>
      <c r="B25" s="175" t="s">
        <v>665</v>
      </c>
      <c r="C25" s="13"/>
      <c r="D25" s="13"/>
      <c r="E25" s="1032"/>
      <c r="F25" s="1033"/>
      <c r="G25" s="1033"/>
      <c r="H25" s="1034"/>
      <c r="I25" s="20"/>
      <c r="J25" s="20"/>
    </row>
    <row r="26" spans="1:10">
      <c r="A26" s="178">
        <v>15</v>
      </c>
      <c r="B26" s="175" t="s">
        <v>666</v>
      </c>
      <c r="C26" s="13"/>
      <c r="D26" s="13"/>
      <c r="E26" s="1035"/>
      <c r="F26" s="1036"/>
      <c r="G26" s="1036"/>
      <c r="H26" s="1037"/>
      <c r="I26" s="20"/>
      <c r="J26" s="20"/>
    </row>
    <row r="27" spans="1:10">
      <c r="A27" s="178">
        <v>16</v>
      </c>
      <c r="B27" s="175" t="s">
        <v>667</v>
      </c>
      <c r="C27" s="13"/>
      <c r="D27" s="13"/>
      <c r="E27" s="13"/>
      <c r="F27" s="19"/>
      <c r="G27" s="13"/>
      <c r="H27" s="20"/>
      <c r="I27" s="20"/>
      <c r="J27" s="20"/>
    </row>
    <row r="28" spans="1:10">
      <c r="A28" s="178">
        <v>17</v>
      </c>
      <c r="B28" s="175" t="s">
        <v>668</v>
      </c>
      <c r="C28" s="13"/>
      <c r="D28" s="13"/>
      <c r="E28" s="13"/>
      <c r="F28" s="19"/>
      <c r="G28" s="13"/>
      <c r="H28" s="20"/>
      <c r="I28" s="20"/>
      <c r="J28" s="20"/>
    </row>
    <row r="29" spans="1:10">
      <c r="A29" s="178">
        <v>18</v>
      </c>
      <c r="B29" s="175" t="s">
        <v>669</v>
      </c>
      <c r="C29" s="13"/>
      <c r="D29" s="13"/>
      <c r="E29" s="13"/>
      <c r="F29" s="19"/>
      <c r="G29" s="13"/>
      <c r="H29" s="20"/>
      <c r="I29" s="20"/>
      <c r="J29" s="20"/>
    </row>
    <row r="30" spans="1:10">
      <c r="A30" s="178">
        <v>19</v>
      </c>
      <c r="B30" s="175" t="s">
        <v>670</v>
      </c>
      <c r="C30" s="13"/>
      <c r="D30" s="13"/>
      <c r="E30" s="13"/>
      <c r="F30" s="19"/>
      <c r="G30" s="13"/>
      <c r="H30" s="20"/>
      <c r="I30" s="20"/>
      <c r="J30" s="20"/>
    </row>
    <row r="31" spans="1:10">
      <c r="A31" s="178">
        <v>20</v>
      </c>
      <c r="B31" s="175" t="s">
        <v>671</v>
      </c>
      <c r="C31" s="13"/>
      <c r="D31" s="13"/>
      <c r="E31" s="13"/>
      <c r="F31" s="19"/>
      <c r="G31" s="13"/>
      <c r="H31" s="20"/>
      <c r="I31" s="20"/>
      <c r="J31" s="20"/>
    </row>
    <row r="32" spans="1:10">
      <c r="A32" s="178">
        <v>21</v>
      </c>
      <c r="B32" s="175" t="s">
        <v>672</v>
      </c>
      <c r="C32" s="13"/>
      <c r="D32" s="13"/>
      <c r="E32" s="13"/>
      <c r="F32" s="19"/>
      <c r="G32" s="13"/>
      <c r="H32" s="20"/>
      <c r="I32" s="20"/>
      <c r="J32" s="20"/>
    </row>
    <row r="33" spans="1:10">
      <c r="A33" s="178">
        <v>22</v>
      </c>
      <c r="B33" s="175" t="s">
        <v>673</v>
      </c>
      <c r="C33" s="13"/>
      <c r="D33" s="13"/>
      <c r="E33" s="13"/>
      <c r="F33" s="19"/>
      <c r="G33" s="13"/>
      <c r="H33" s="20"/>
      <c r="I33" s="20"/>
      <c r="J33" s="20"/>
    </row>
    <row r="34" spans="1:10">
      <c r="A34" s="178">
        <v>23</v>
      </c>
      <c r="B34" s="175" t="s">
        <v>674</v>
      </c>
      <c r="C34" s="13"/>
      <c r="D34" s="13"/>
      <c r="E34" s="13"/>
      <c r="F34" s="19"/>
      <c r="G34" s="13"/>
      <c r="H34" s="20"/>
      <c r="I34" s="20"/>
      <c r="J34" s="20"/>
    </row>
    <row r="35" spans="1:10">
      <c r="A35" s="176">
        <v>24</v>
      </c>
      <c r="B35" s="175" t="s">
        <v>675</v>
      </c>
      <c r="C35" s="13"/>
      <c r="D35" s="13"/>
      <c r="E35" s="13"/>
      <c r="F35" s="19"/>
      <c r="G35" s="13"/>
      <c r="H35" s="20"/>
      <c r="I35" s="20"/>
      <c r="J35" s="20"/>
    </row>
    <row r="36" spans="1:10">
      <c r="A36" s="1027" t="s">
        <v>16</v>
      </c>
      <c r="B36" s="1028"/>
      <c r="C36" s="13"/>
      <c r="D36" s="13"/>
      <c r="E36" s="13"/>
      <c r="F36" s="19"/>
      <c r="G36" s="13"/>
      <c r="H36" s="20"/>
      <c r="I36" s="20"/>
      <c r="J36" s="20"/>
    </row>
    <row r="37" spans="1:10">
      <c r="A37" s="6"/>
      <c r="B37" s="22"/>
      <c r="C37" s="22"/>
      <c r="D37" s="15"/>
      <c r="E37" s="15"/>
      <c r="F37" s="15"/>
      <c r="G37" s="15"/>
      <c r="H37" s="15"/>
      <c r="I37" s="15"/>
      <c r="J37" s="15"/>
    </row>
    <row r="38" spans="1:10">
      <c r="A38" s="6"/>
      <c r="B38" s="924" t="s">
        <v>1015</v>
      </c>
      <c r="C38" s="924"/>
      <c r="D38" s="924"/>
      <c r="E38" s="924"/>
      <c r="F38" s="924"/>
      <c r="G38" s="924"/>
      <c r="H38" s="924"/>
      <c r="I38" s="924"/>
      <c r="J38" s="15"/>
    </row>
    <row r="39" spans="1:10">
      <c r="A39" s="6"/>
      <c r="B39" s="22"/>
      <c r="C39" s="22"/>
      <c r="D39" s="15"/>
      <c r="E39" s="15"/>
      <c r="F39" s="15"/>
      <c r="G39" s="15"/>
      <c r="H39" s="343"/>
      <c r="I39" s="343"/>
      <c r="J39" s="343"/>
    </row>
    <row r="40" spans="1:10" ht="15.75" customHeight="1">
      <c r="A40" s="9" t="s">
        <v>1117</v>
      </c>
      <c r="B40" s="9"/>
      <c r="C40" s="9"/>
      <c r="D40" s="916" t="s">
        <v>847</v>
      </c>
      <c r="E40" s="916"/>
      <c r="F40" s="916"/>
      <c r="G40" s="916"/>
      <c r="H40" s="916" t="s">
        <v>846</v>
      </c>
      <c r="I40" s="916"/>
      <c r="J40" s="916"/>
    </row>
    <row r="41" spans="1:10" ht="12.75" customHeight="1">
      <c r="A41" s="262"/>
      <c r="B41" s="262"/>
      <c r="C41" s="262"/>
      <c r="D41" s="915" t="s">
        <v>845</v>
      </c>
      <c r="E41" s="915"/>
      <c r="F41" s="915"/>
      <c r="G41" s="915"/>
      <c r="H41" s="1038" t="s">
        <v>845</v>
      </c>
      <c r="I41" s="1038"/>
      <c r="J41" s="1038"/>
    </row>
    <row r="42" spans="1:10" ht="12.75" customHeight="1">
      <c r="A42" s="262"/>
      <c r="B42" s="262"/>
      <c r="C42" s="262"/>
      <c r="D42" s="915" t="s">
        <v>848</v>
      </c>
      <c r="E42" s="915"/>
      <c r="F42" s="915"/>
      <c r="G42" s="915"/>
      <c r="H42" s="343"/>
      <c r="I42" s="343"/>
      <c r="J42" s="343"/>
    </row>
    <row r="43" spans="1:10">
      <c r="A43" s="9"/>
      <c r="B43" s="9"/>
      <c r="C43" s="9"/>
      <c r="D43" s="263"/>
      <c r="E43" s="9"/>
      <c r="F43" s="263"/>
      <c r="G43" s="263"/>
      <c r="H43" s="26"/>
      <c r="I43" s="26"/>
      <c r="J43" s="26"/>
    </row>
    <row r="47" spans="1:10">
      <c r="A47" s="1026"/>
      <c r="B47" s="1026"/>
      <c r="C47" s="1026"/>
      <c r="D47" s="1026"/>
      <c r="E47" s="1026"/>
      <c r="F47" s="1026"/>
      <c r="G47" s="1026"/>
      <c r="H47" s="1026"/>
      <c r="I47" s="1026"/>
      <c r="J47" s="1026"/>
    </row>
    <row r="49" spans="1:10">
      <c r="A49" s="1026"/>
      <c r="B49" s="1026"/>
      <c r="C49" s="1026"/>
      <c r="D49" s="1026"/>
      <c r="E49" s="1026"/>
      <c r="F49" s="1026"/>
      <c r="G49" s="1026"/>
      <c r="H49" s="1026"/>
      <c r="I49" s="1026"/>
      <c r="J49" s="1026"/>
    </row>
  </sheetData>
  <mergeCells count="19">
    <mergeCell ref="E1:I1"/>
    <mergeCell ref="A2:J2"/>
    <mergeCell ref="A3:J3"/>
    <mergeCell ref="A5:J5"/>
    <mergeCell ref="H8:J8"/>
    <mergeCell ref="A47:J47"/>
    <mergeCell ref="A49:J49"/>
    <mergeCell ref="A9:A10"/>
    <mergeCell ref="B9:B10"/>
    <mergeCell ref="C9:F9"/>
    <mergeCell ref="G9:J9"/>
    <mergeCell ref="A36:B36"/>
    <mergeCell ref="E19:H26"/>
    <mergeCell ref="H40:J40"/>
    <mergeCell ref="H41:J41"/>
    <mergeCell ref="D40:G40"/>
    <mergeCell ref="D41:G41"/>
    <mergeCell ref="D42:G42"/>
    <mergeCell ref="B38:I38"/>
  </mergeCells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44"/>
  <sheetViews>
    <sheetView view="pageBreakPreview" topLeftCell="A15" zoomScale="90" zoomScaleSheetLayoutView="90" workbookViewId="0">
      <selection activeCell="A41" sqref="A41"/>
    </sheetView>
  </sheetViews>
  <sheetFormatPr defaultColWidth="9.140625" defaultRowHeight="12.75"/>
  <cols>
    <col min="1" max="1" width="6.7109375" style="10" customWidth="1"/>
    <col min="2" max="2" width="14.42578125" style="10" customWidth="1"/>
    <col min="3" max="3" width="12" style="10" customWidth="1"/>
    <col min="4" max="4" width="10.42578125" style="10" customWidth="1"/>
    <col min="5" max="5" width="10.140625" style="10" customWidth="1"/>
    <col min="6" max="6" width="13" style="10" customWidth="1"/>
    <col min="7" max="7" width="15.140625" style="10" customWidth="1"/>
    <col min="8" max="8" width="14.140625" style="10" customWidth="1"/>
    <col min="9" max="9" width="12.28515625" style="10" customWidth="1"/>
    <col min="10" max="10" width="11.7109375" style="10" customWidth="1"/>
    <col min="11" max="11" width="12" style="10" customWidth="1"/>
    <col min="12" max="12" width="14.140625" style="10" customWidth="1"/>
    <col min="13" max="16384" width="9.140625" style="10"/>
  </cols>
  <sheetData>
    <row r="1" spans="1:12" customFormat="1">
      <c r="D1" s="26"/>
      <c r="E1" s="26"/>
      <c r="F1" s="26"/>
      <c r="G1" s="26"/>
      <c r="H1" s="26"/>
      <c r="I1" s="26"/>
      <c r="J1" s="26"/>
      <c r="K1" s="26"/>
      <c r="L1" s="203" t="s">
        <v>59</v>
      </c>
    </row>
    <row r="2" spans="1:12" customFormat="1" ht="15">
      <c r="A2" s="1039" t="s">
        <v>0</v>
      </c>
      <c r="B2" s="1039"/>
      <c r="C2" s="1039"/>
      <c r="D2" s="1039"/>
      <c r="E2" s="1039"/>
      <c r="F2" s="1039"/>
      <c r="G2" s="1039"/>
      <c r="H2" s="1039"/>
      <c r="I2" s="1039"/>
      <c r="J2" s="1039"/>
      <c r="K2" s="1039"/>
      <c r="L2" s="1039"/>
    </row>
    <row r="3" spans="1:12" customFormat="1" ht="20.25">
      <c r="A3" s="935" t="s">
        <v>857</v>
      </c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</row>
    <row r="4" spans="1:12" customFormat="1" ht="10.5" customHeight="1"/>
    <row r="5" spans="1:12" ht="19.5" customHeight="1">
      <c r="A5" s="1040" t="s">
        <v>892</v>
      </c>
      <c r="B5" s="1040"/>
      <c r="C5" s="1040"/>
      <c r="D5" s="1040"/>
      <c r="E5" s="1040"/>
      <c r="F5" s="1040"/>
      <c r="G5" s="1040"/>
      <c r="H5" s="1040"/>
      <c r="I5" s="1040"/>
      <c r="J5" s="1040"/>
      <c r="K5" s="1040"/>
      <c r="L5" s="1040"/>
    </row>
    <row r="6" spans="1:1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>
      <c r="A7" s="26" t="s">
        <v>700</v>
      </c>
      <c r="B7" s="26"/>
      <c r="C7" s="9"/>
      <c r="D7" s="9"/>
      <c r="F7" s="1052" t="s">
        <v>17</v>
      </c>
      <c r="G7" s="1052"/>
      <c r="H7" s="1052"/>
      <c r="I7" s="1052"/>
      <c r="J7" s="1052"/>
      <c r="K7" s="1052"/>
      <c r="L7" s="1052"/>
    </row>
    <row r="8" spans="1:12">
      <c r="A8" s="9"/>
      <c r="F8" s="11"/>
      <c r="G8" s="67"/>
      <c r="H8" s="67"/>
      <c r="I8" s="1053" t="s">
        <v>895</v>
      </c>
      <c r="J8" s="1053"/>
      <c r="K8" s="1053"/>
      <c r="L8" s="1053"/>
    </row>
    <row r="9" spans="1:12" s="9" customFormat="1">
      <c r="A9" s="922" t="s">
        <v>2</v>
      </c>
      <c r="B9" s="922" t="s">
        <v>3</v>
      </c>
      <c r="C9" s="891" t="s">
        <v>18</v>
      </c>
      <c r="D9" s="892"/>
      <c r="E9" s="892"/>
      <c r="F9" s="892"/>
      <c r="G9" s="892"/>
      <c r="H9" s="891" t="s">
        <v>38</v>
      </c>
      <c r="I9" s="892"/>
      <c r="J9" s="892"/>
      <c r="K9" s="892"/>
      <c r="L9" s="892"/>
    </row>
    <row r="10" spans="1:12" s="9" customFormat="1" ht="77.45" customHeight="1">
      <c r="A10" s="922"/>
      <c r="B10" s="922"/>
      <c r="C10" s="214" t="s">
        <v>893</v>
      </c>
      <c r="D10" s="214" t="s">
        <v>894</v>
      </c>
      <c r="E10" s="214" t="s">
        <v>66</v>
      </c>
      <c r="F10" s="214" t="s">
        <v>67</v>
      </c>
      <c r="G10" s="214" t="s">
        <v>626</v>
      </c>
      <c r="H10" s="214" t="s">
        <v>893</v>
      </c>
      <c r="I10" s="214" t="s">
        <v>894</v>
      </c>
      <c r="J10" s="214" t="s">
        <v>66</v>
      </c>
      <c r="K10" s="214" t="s">
        <v>67</v>
      </c>
      <c r="L10" s="214" t="s">
        <v>627</v>
      </c>
    </row>
    <row r="11" spans="1:12" s="9" customFormat="1">
      <c r="A11" s="214">
        <v>1</v>
      </c>
      <c r="B11" s="214">
        <v>2</v>
      </c>
      <c r="C11" s="214">
        <v>3</v>
      </c>
      <c r="D11" s="214">
        <v>4</v>
      </c>
      <c r="E11" s="214">
        <v>5</v>
      </c>
      <c r="F11" s="759">
        <v>6</v>
      </c>
      <c r="G11" s="214">
        <v>7</v>
      </c>
      <c r="H11" s="239">
        <v>8</v>
      </c>
      <c r="I11" s="239">
        <v>9</v>
      </c>
      <c r="J11" s="239">
        <v>10</v>
      </c>
      <c r="K11" s="239">
        <v>11</v>
      </c>
      <c r="L11" s="239">
        <v>12</v>
      </c>
    </row>
    <row r="12" spans="1:12" ht="15" customHeight="1">
      <c r="A12" s="255">
        <v>1</v>
      </c>
      <c r="B12" s="248" t="s">
        <v>652</v>
      </c>
      <c r="C12" s="244">
        <v>1539.64</v>
      </c>
      <c r="D12" s="244">
        <v>260.55999999999995</v>
      </c>
      <c r="E12" s="760">
        <v>1110.0999999999999</v>
      </c>
      <c r="F12" s="768">
        <v>1265.6600000000001</v>
      </c>
      <c r="G12" s="769">
        <f>D12+E12-F12</f>
        <v>104.99999999999977</v>
      </c>
      <c r="H12" s="1042"/>
      <c r="I12" s="1043"/>
      <c r="J12" s="1043"/>
      <c r="K12" s="1043"/>
      <c r="L12" s="1044"/>
    </row>
    <row r="13" spans="1:12" ht="15" customHeight="1">
      <c r="A13" s="255">
        <v>2</v>
      </c>
      <c r="B13" s="248" t="s">
        <v>653</v>
      </c>
      <c r="C13" s="244">
        <v>6060.97</v>
      </c>
      <c r="D13" s="244">
        <v>687.53</v>
      </c>
      <c r="E13" s="760">
        <v>4365.46</v>
      </c>
      <c r="F13" s="768">
        <v>4881.54</v>
      </c>
      <c r="G13" s="769">
        <f t="shared" ref="G13:G36" si="0">D13+E13-F13</f>
        <v>171.44999999999982</v>
      </c>
      <c r="H13" s="1045"/>
      <c r="I13" s="1046"/>
      <c r="J13" s="1046"/>
      <c r="K13" s="1046"/>
      <c r="L13" s="1047"/>
    </row>
    <row r="14" spans="1:12" ht="15" customHeight="1">
      <c r="A14" s="255">
        <v>3</v>
      </c>
      <c r="B14" s="248" t="s">
        <v>654</v>
      </c>
      <c r="C14" s="244">
        <v>6987.57</v>
      </c>
      <c r="D14" s="244">
        <v>999.91000000000099</v>
      </c>
      <c r="E14" s="760">
        <v>5323.79</v>
      </c>
      <c r="F14" s="768">
        <v>5879.32</v>
      </c>
      <c r="G14" s="769">
        <f t="shared" si="0"/>
        <v>444.38000000000102</v>
      </c>
      <c r="H14" s="1045"/>
      <c r="I14" s="1046"/>
      <c r="J14" s="1046"/>
      <c r="K14" s="1046"/>
      <c r="L14" s="1047"/>
    </row>
    <row r="15" spans="1:12" ht="15" customHeight="1">
      <c r="A15" s="255">
        <v>4</v>
      </c>
      <c r="B15" s="248" t="s">
        <v>655</v>
      </c>
      <c r="C15" s="244">
        <v>5832.79</v>
      </c>
      <c r="D15" s="244">
        <v>859.04300000000001</v>
      </c>
      <c r="E15" s="760">
        <v>4921.3999999999996</v>
      </c>
      <c r="F15" s="768">
        <v>5698.89</v>
      </c>
      <c r="G15" s="769">
        <f t="shared" si="0"/>
        <v>81.552999999998974</v>
      </c>
      <c r="H15" s="1045"/>
      <c r="I15" s="1046"/>
      <c r="J15" s="1046"/>
      <c r="K15" s="1046"/>
      <c r="L15" s="1047"/>
    </row>
    <row r="16" spans="1:12" ht="15" customHeight="1">
      <c r="A16" s="255">
        <v>5</v>
      </c>
      <c r="B16" s="248" t="s">
        <v>656</v>
      </c>
      <c r="C16" s="244">
        <v>4510.08</v>
      </c>
      <c r="D16" s="244">
        <v>439.56299999999965</v>
      </c>
      <c r="E16" s="760">
        <v>3227.5499999999997</v>
      </c>
      <c r="F16" s="768">
        <v>3619.9</v>
      </c>
      <c r="G16" s="769">
        <f t="shared" si="0"/>
        <v>47.212999999999283</v>
      </c>
      <c r="H16" s="1045"/>
      <c r="I16" s="1046"/>
      <c r="J16" s="1046"/>
      <c r="K16" s="1046"/>
      <c r="L16" s="1047"/>
    </row>
    <row r="17" spans="1:12" ht="15" customHeight="1">
      <c r="A17" s="255">
        <v>6</v>
      </c>
      <c r="B17" s="248" t="s">
        <v>657</v>
      </c>
      <c r="C17" s="244">
        <v>2584.88</v>
      </c>
      <c r="D17" s="244">
        <v>35.689999999999827</v>
      </c>
      <c r="E17" s="760">
        <v>2315.5</v>
      </c>
      <c r="F17" s="768">
        <v>2219.2600000000002</v>
      </c>
      <c r="G17" s="769">
        <f t="shared" si="0"/>
        <v>131.92999999999938</v>
      </c>
      <c r="H17" s="1045"/>
      <c r="I17" s="1046"/>
      <c r="J17" s="1046"/>
      <c r="K17" s="1046"/>
      <c r="L17" s="1047"/>
    </row>
    <row r="18" spans="1:12" ht="15" customHeight="1">
      <c r="A18" s="255">
        <v>7</v>
      </c>
      <c r="B18" s="248" t="s">
        <v>658</v>
      </c>
      <c r="C18" s="244">
        <v>6444.35</v>
      </c>
      <c r="D18" s="244">
        <v>1267.6926299999996</v>
      </c>
      <c r="E18" s="760">
        <v>4921.5</v>
      </c>
      <c r="F18" s="768">
        <v>5800.69</v>
      </c>
      <c r="G18" s="769">
        <f t="shared" si="0"/>
        <v>388.50262999999995</v>
      </c>
      <c r="H18" s="1045"/>
      <c r="I18" s="1046"/>
      <c r="J18" s="1046"/>
      <c r="K18" s="1046"/>
      <c r="L18" s="1047"/>
    </row>
    <row r="19" spans="1:12" ht="15" customHeight="1">
      <c r="A19" s="255">
        <v>8</v>
      </c>
      <c r="B19" s="248" t="s">
        <v>659</v>
      </c>
      <c r="C19" s="244">
        <v>693.71</v>
      </c>
      <c r="D19" s="244">
        <v>-2.200000000016189E-3</v>
      </c>
      <c r="E19" s="760">
        <v>543.06999999999994</v>
      </c>
      <c r="F19" s="768">
        <v>491.28</v>
      </c>
      <c r="G19" s="769">
        <f t="shared" si="0"/>
        <v>51.787799999999947</v>
      </c>
      <c r="H19" s="1045"/>
      <c r="I19" s="1046"/>
      <c r="J19" s="1046"/>
      <c r="K19" s="1046"/>
      <c r="L19" s="1047"/>
    </row>
    <row r="20" spans="1:12" ht="15" customHeight="1">
      <c r="A20" s="255">
        <v>9</v>
      </c>
      <c r="B20" s="248" t="s">
        <v>660</v>
      </c>
      <c r="C20" s="244">
        <v>6421.92</v>
      </c>
      <c r="D20" s="244">
        <v>928.62</v>
      </c>
      <c r="E20" s="760">
        <v>5493.2999999999993</v>
      </c>
      <c r="F20" s="768">
        <v>6010.27</v>
      </c>
      <c r="G20" s="769">
        <f t="shared" si="0"/>
        <v>411.64999999999873</v>
      </c>
      <c r="H20" s="1045"/>
      <c r="I20" s="1046"/>
      <c r="J20" s="1046"/>
      <c r="K20" s="1046"/>
      <c r="L20" s="1047"/>
    </row>
    <row r="21" spans="1:12" ht="15" customHeight="1">
      <c r="A21" s="255">
        <v>10</v>
      </c>
      <c r="B21" s="248" t="s">
        <v>661</v>
      </c>
      <c r="C21" s="244">
        <v>5683.94</v>
      </c>
      <c r="D21" s="244">
        <v>765.03200000000015</v>
      </c>
      <c r="E21" s="760">
        <v>4442.37</v>
      </c>
      <c r="F21" s="768">
        <v>5040.5600000000004</v>
      </c>
      <c r="G21" s="769">
        <f t="shared" si="0"/>
        <v>166.84199999999964</v>
      </c>
      <c r="H21" s="1045"/>
      <c r="I21" s="1046"/>
      <c r="J21" s="1046"/>
      <c r="K21" s="1046"/>
      <c r="L21" s="1047"/>
    </row>
    <row r="22" spans="1:12" ht="15" customHeight="1">
      <c r="A22" s="255">
        <v>11</v>
      </c>
      <c r="B22" s="248" t="s">
        <v>662</v>
      </c>
      <c r="C22" s="244">
        <v>3118.18</v>
      </c>
      <c r="D22" s="244">
        <v>539.79019999999946</v>
      </c>
      <c r="E22" s="760">
        <v>2052.37</v>
      </c>
      <c r="F22" s="768">
        <v>2471.8200000000002</v>
      </c>
      <c r="G22" s="769">
        <f t="shared" si="0"/>
        <v>120.34019999999919</v>
      </c>
      <c r="H22" s="1045"/>
      <c r="I22" s="1046"/>
      <c r="J22" s="1046"/>
      <c r="K22" s="1046"/>
      <c r="L22" s="1047"/>
    </row>
    <row r="23" spans="1:12" ht="15" customHeight="1">
      <c r="A23" s="255">
        <v>12</v>
      </c>
      <c r="B23" s="248" t="s">
        <v>663</v>
      </c>
      <c r="C23" s="244">
        <v>1475.57</v>
      </c>
      <c r="D23" s="244">
        <v>442.76</v>
      </c>
      <c r="E23" s="760">
        <v>932.81000000000006</v>
      </c>
      <c r="F23" s="768">
        <v>1312.97</v>
      </c>
      <c r="G23" s="769">
        <f t="shared" si="0"/>
        <v>62.600000000000136</v>
      </c>
      <c r="H23" s="1045"/>
      <c r="I23" s="1046"/>
      <c r="J23" s="1046"/>
      <c r="K23" s="1046"/>
      <c r="L23" s="1047"/>
    </row>
    <row r="24" spans="1:12" ht="15" customHeight="1">
      <c r="A24" s="255">
        <v>13</v>
      </c>
      <c r="B24" s="248" t="s">
        <v>664</v>
      </c>
      <c r="C24" s="244">
        <v>7352.17</v>
      </c>
      <c r="D24" s="244">
        <v>1156.0099999999984</v>
      </c>
      <c r="E24" s="760">
        <v>6041.57</v>
      </c>
      <c r="F24" s="768">
        <v>6832.57</v>
      </c>
      <c r="G24" s="769">
        <f t="shared" si="0"/>
        <v>365.0099999999984</v>
      </c>
      <c r="H24" s="1045"/>
      <c r="I24" s="1046"/>
      <c r="J24" s="1046"/>
      <c r="K24" s="1046"/>
      <c r="L24" s="1047"/>
    </row>
    <row r="25" spans="1:12" ht="15" customHeight="1">
      <c r="A25" s="255">
        <v>14</v>
      </c>
      <c r="B25" s="248" t="s">
        <v>665</v>
      </c>
      <c r="C25" s="244">
        <v>15487.74</v>
      </c>
      <c r="D25" s="244">
        <v>1194.1300000000001</v>
      </c>
      <c r="E25" s="760">
        <v>11525.09</v>
      </c>
      <c r="F25" s="768">
        <v>11934.08</v>
      </c>
      <c r="G25" s="769">
        <f t="shared" si="0"/>
        <v>785.14000000000124</v>
      </c>
      <c r="H25" s="1045"/>
      <c r="I25" s="1046"/>
      <c r="J25" s="1046"/>
      <c r="K25" s="1046"/>
      <c r="L25" s="1047"/>
    </row>
    <row r="26" spans="1:12" s="174" customFormat="1" ht="15" customHeight="1">
      <c r="A26" s="255">
        <v>15</v>
      </c>
      <c r="B26" s="248" t="s">
        <v>666</v>
      </c>
      <c r="C26" s="244">
        <v>8252.43</v>
      </c>
      <c r="D26" s="244">
        <v>3.0039999999999054</v>
      </c>
      <c r="E26" s="760">
        <v>6648.2</v>
      </c>
      <c r="F26" s="768">
        <v>6483.96</v>
      </c>
      <c r="G26" s="769">
        <f t="shared" si="0"/>
        <v>167.24399999999969</v>
      </c>
      <c r="H26" s="1045"/>
      <c r="I26" s="1046"/>
      <c r="J26" s="1046"/>
      <c r="K26" s="1046"/>
      <c r="L26" s="1047"/>
    </row>
    <row r="27" spans="1:12" s="174" customFormat="1" ht="15" customHeight="1">
      <c r="A27" s="255">
        <v>16</v>
      </c>
      <c r="B27" s="248" t="s">
        <v>667</v>
      </c>
      <c r="C27" s="244">
        <v>7866.6</v>
      </c>
      <c r="D27" s="244">
        <v>102.91</v>
      </c>
      <c r="E27" s="760">
        <v>7866.5999999999995</v>
      </c>
      <c r="F27" s="768">
        <v>7253.54</v>
      </c>
      <c r="G27" s="769">
        <f t="shared" si="0"/>
        <v>715.96999999999935</v>
      </c>
      <c r="H27" s="1045"/>
      <c r="I27" s="1046"/>
      <c r="J27" s="1046"/>
      <c r="K27" s="1046"/>
      <c r="L27" s="1047"/>
    </row>
    <row r="28" spans="1:12" s="174" customFormat="1" ht="15" customHeight="1">
      <c r="A28" s="255">
        <v>17</v>
      </c>
      <c r="B28" s="248" t="s">
        <v>668</v>
      </c>
      <c r="C28" s="244">
        <v>6047.08</v>
      </c>
      <c r="D28" s="244">
        <v>463.46</v>
      </c>
      <c r="E28" s="760">
        <v>5583.62</v>
      </c>
      <c r="F28" s="768">
        <v>5889.35</v>
      </c>
      <c r="G28" s="769">
        <f t="shared" si="0"/>
        <v>157.72999999999956</v>
      </c>
      <c r="H28" s="1045"/>
      <c r="I28" s="1046"/>
      <c r="J28" s="1046"/>
      <c r="K28" s="1046"/>
      <c r="L28" s="1047"/>
    </row>
    <row r="29" spans="1:12" s="174" customFormat="1" ht="15" customHeight="1">
      <c r="A29" s="255">
        <v>18</v>
      </c>
      <c r="B29" s="248" t="s">
        <v>669</v>
      </c>
      <c r="C29" s="244">
        <v>9050.2000000000007</v>
      </c>
      <c r="D29" s="244">
        <v>1523.3229999999901</v>
      </c>
      <c r="E29" s="760">
        <v>6280.03</v>
      </c>
      <c r="F29" s="768">
        <v>7725.37</v>
      </c>
      <c r="G29" s="769">
        <f t="shared" si="0"/>
        <v>77.98299999999017</v>
      </c>
      <c r="H29" s="1045"/>
      <c r="I29" s="1046"/>
      <c r="J29" s="1046"/>
      <c r="K29" s="1046"/>
      <c r="L29" s="1047"/>
    </row>
    <row r="30" spans="1:12" s="174" customFormat="1" ht="15" customHeight="1">
      <c r="A30" s="255">
        <v>19</v>
      </c>
      <c r="B30" s="248" t="s">
        <v>670</v>
      </c>
      <c r="C30" s="244">
        <v>13979.96</v>
      </c>
      <c r="D30" s="244">
        <v>1832.98</v>
      </c>
      <c r="E30" s="257">
        <v>9213.0299999999988</v>
      </c>
      <c r="F30" s="768">
        <v>10546.88</v>
      </c>
      <c r="G30" s="769">
        <f t="shared" si="0"/>
        <v>499.1299999999992</v>
      </c>
      <c r="H30" s="1045"/>
      <c r="I30" s="1046"/>
      <c r="J30" s="1046"/>
      <c r="K30" s="1046"/>
      <c r="L30" s="1047"/>
    </row>
    <row r="31" spans="1:12" s="174" customFormat="1" ht="15" customHeight="1">
      <c r="A31" s="255">
        <v>20</v>
      </c>
      <c r="B31" s="248" t="s">
        <v>671</v>
      </c>
      <c r="C31" s="244">
        <v>6164.64</v>
      </c>
      <c r="D31" s="244">
        <v>956.55799999999999</v>
      </c>
      <c r="E31" s="760">
        <v>4228.75</v>
      </c>
      <c r="F31" s="768">
        <v>5101</v>
      </c>
      <c r="G31" s="769">
        <f t="shared" si="0"/>
        <v>84.307999999999993</v>
      </c>
      <c r="H31" s="1045"/>
      <c r="I31" s="1046"/>
      <c r="J31" s="1046"/>
      <c r="K31" s="1046"/>
      <c r="L31" s="1047"/>
    </row>
    <row r="32" spans="1:12" s="174" customFormat="1" ht="15" customHeight="1">
      <c r="A32" s="255">
        <v>21</v>
      </c>
      <c r="B32" s="248" t="s">
        <v>672</v>
      </c>
      <c r="C32" s="244">
        <v>1393.13</v>
      </c>
      <c r="D32" s="244">
        <v>1204.8800000000001</v>
      </c>
      <c r="E32" s="760">
        <v>0</v>
      </c>
      <c r="F32" s="768">
        <v>1116.92</v>
      </c>
      <c r="G32" s="769">
        <f t="shared" si="0"/>
        <v>87.960000000000036</v>
      </c>
      <c r="H32" s="1045"/>
      <c r="I32" s="1046"/>
      <c r="J32" s="1046"/>
      <c r="K32" s="1046"/>
      <c r="L32" s="1047"/>
    </row>
    <row r="33" spans="1:12" s="174" customFormat="1" ht="15" customHeight="1">
      <c r="A33" s="255">
        <v>22</v>
      </c>
      <c r="B33" s="248" t="s">
        <v>673</v>
      </c>
      <c r="C33" s="244">
        <v>3382.89</v>
      </c>
      <c r="D33" s="244">
        <v>272.4501479999999</v>
      </c>
      <c r="E33" s="257">
        <v>2451.3500000000004</v>
      </c>
      <c r="F33" s="768">
        <v>2638.75</v>
      </c>
      <c r="G33" s="769">
        <f t="shared" si="0"/>
        <v>85.050148000000263</v>
      </c>
      <c r="H33" s="1045"/>
      <c r="I33" s="1046"/>
      <c r="J33" s="1046"/>
      <c r="K33" s="1046"/>
      <c r="L33" s="1047"/>
    </row>
    <row r="34" spans="1:12" ht="15" customHeight="1">
      <c r="A34" s="255">
        <v>23</v>
      </c>
      <c r="B34" s="248" t="s">
        <v>674</v>
      </c>
      <c r="C34" s="244">
        <v>2147.9499999999998</v>
      </c>
      <c r="D34" s="244">
        <v>24.910000000000082</v>
      </c>
      <c r="E34" s="257">
        <v>1661.3400000000001</v>
      </c>
      <c r="F34" s="768">
        <v>1637.98</v>
      </c>
      <c r="G34" s="769">
        <f t="shared" si="0"/>
        <v>48.270000000000209</v>
      </c>
      <c r="H34" s="1045"/>
      <c r="I34" s="1046"/>
      <c r="J34" s="1046"/>
      <c r="K34" s="1046"/>
      <c r="L34" s="1047"/>
    </row>
    <row r="35" spans="1:12" ht="15" customHeight="1">
      <c r="A35" s="249">
        <v>24</v>
      </c>
      <c r="B35" s="248" t="s">
        <v>675</v>
      </c>
      <c r="C35" s="244">
        <v>350.75</v>
      </c>
      <c r="D35" s="244">
        <v>0</v>
      </c>
      <c r="E35" s="760">
        <v>337.27</v>
      </c>
      <c r="F35" s="768">
        <v>245.78</v>
      </c>
      <c r="G35" s="769">
        <f t="shared" si="0"/>
        <v>91.489999999999981</v>
      </c>
      <c r="H35" s="1045"/>
      <c r="I35" s="1046"/>
      <c r="J35" s="1046"/>
      <c r="K35" s="1046"/>
      <c r="L35" s="1047"/>
    </row>
    <row r="36" spans="1:12" ht="15" customHeight="1">
      <c r="A36" s="1054" t="s">
        <v>16</v>
      </c>
      <c r="B36" s="1055"/>
      <c r="C36" s="258">
        <f>SUM(C12:C35)</f>
        <v>132829.14000000001</v>
      </c>
      <c r="D36" s="258">
        <f>SUM(D12:D35)</f>
        <v>15960.80377799999</v>
      </c>
      <c r="E36" s="258">
        <f>SUM(E12:E35)</f>
        <v>101486.07</v>
      </c>
      <c r="F36" s="770">
        <f>SUM(F12:F35)</f>
        <v>112098.34</v>
      </c>
      <c r="G36" s="762">
        <f t="shared" si="0"/>
        <v>5348.5337779999973</v>
      </c>
      <c r="H36" s="1048"/>
      <c r="I36" s="1049"/>
      <c r="J36" s="1049"/>
      <c r="K36" s="1049"/>
      <c r="L36" s="1050"/>
    </row>
    <row r="37" spans="1:12">
      <c r="A37" s="14" t="s">
        <v>628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5.75" customHeight="1">
      <c r="A38" s="357" t="s">
        <v>855</v>
      </c>
      <c r="B38" s="357"/>
      <c r="C38" s="358"/>
      <c r="D38" s="357"/>
      <c r="E38" s="357"/>
      <c r="F38" s="267"/>
      <c r="G38" s="267"/>
      <c r="H38" s="9"/>
      <c r="I38" s="9"/>
      <c r="J38" s="9"/>
      <c r="K38" s="9"/>
      <c r="L38" s="9"/>
    </row>
    <row r="39" spans="1:12" ht="18" customHeight="1">
      <c r="A39" s="254"/>
      <c r="B39" s="254"/>
      <c r="C39" s="271"/>
      <c r="D39" s="271"/>
      <c r="E39" s="271"/>
      <c r="F39" s="491"/>
      <c r="G39" s="271"/>
      <c r="H39" s="254"/>
      <c r="I39" s="343"/>
      <c r="J39" s="343"/>
      <c r="K39" s="343"/>
      <c r="L39" s="262"/>
    </row>
    <row r="40" spans="1:12" ht="12.75" customHeight="1">
      <c r="A40" s="254" t="s">
        <v>11</v>
      </c>
      <c r="B40" s="254"/>
      <c r="C40" s="271"/>
      <c r="D40" s="271"/>
      <c r="E40" s="254"/>
      <c r="F40" s="254"/>
      <c r="G40" s="254"/>
      <c r="H40" s="254"/>
      <c r="I40" s="343"/>
      <c r="J40" s="343"/>
      <c r="K40" s="343"/>
      <c r="L40" s="262"/>
    </row>
    <row r="41" spans="1:12" ht="12.75" customHeight="1">
      <c r="A41" s="9" t="s">
        <v>1117</v>
      </c>
      <c r="B41" s="254"/>
      <c r="C41" s="254"/>
      <c r="D41" s="916" t="s">
        <v>847</v>
      </c>
      <c r="E41" s="916"/>
      <c r="F41" s="916"/>
      <c r="G41" s="916"/>
      <c r="H41" s="254"/>
      <c r="I41" s="916" t="s">
        <v>846</v>
      </c>
      <c r="J41" s="916"/>
      <c r="K41" s="916"/>
      <c r="L41" s="916"/>
    </row>
    <row r="42" spans="1:12">
      <c r="B42" s="9"/>
      <c r="C42" s="9"/>
      <c r="D42" s="915" t="s">
        <v>845</v>
      </c>
      <c r="E42" s="915"/>
      <c r="F42" s="915"/>
      <c r="G42" s="915"/>
      <c r="I42" s="1038" t="s">
        <v>845</v>
      </c>
      <c r="J42" s="1038"/>
      <c r="K42" s="1038"/>
      <c r="L42" s="1038"/>
    </row>
    <row r="43" spans="1:12">
      <c r="A43" s="9"/>
      <c r="D43" s="915" t="s">
        <v>848</v>
      </c>
      <c r="E43" s="915"/>
      <c r="F43" s="915"/>
      <c r="G43" s="915"/>
    </row>
    <row r="44" spans="1:12">
      <c r="A44" s="1051"/>
      <c r="B44" s="1051"/>
      <c r="C44" s="1051"/>
      <c r="D44" s="1051"/>
      <c r="E44" s="1051"/>
      <c r="F44" s="1051"/>
      <c r="G44" s="1051"/>
      <c r="H44" s="1051"/>
      <c r="I44" s="1051"/>
      <c r="J44" s="1051"/>
      <c r="K44" s="1051"/>
      <c r="L44" s="1051"/>
    </row>
  </sheetData>
  <mergeCells count="17">
    <mergeCell ref="D43:G43"/>
    <mergeCell ref="A3:L3"/>
    <mergeCell ref="A2:L2"/>
    <mergeCell ref="A5:L5"/>
    <mergeCell ref="H12:L36"/>
    <mergeCell ref="A44:L44"/>
    <mergeCell ref="F7:L7"/>
    <mergeCell ref="A9:A10"/>
    <mergeCell ref="B9:B10"/>
    <mergeCell ref="C9:G9"/>
    <mergeCell ref="H9:L9"/>
    <mergeCell ref="I8:L8"/>
    <mergeCell ref="A36:B36"/>
    <mergeCell ref="I41:L41"/>
    <mergeCell ref="I42:L42"/>
    <mergeCell ref="D41:G41"/>
    <mergeCell ref="D42:G4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8"/>
  <sheetViews>
    <sheetView view="pageBreakPreview" topLeftCell="A28" zoomScale="120" zoomScaleSheetLayoutView="120" workbookViewId="0">
      <selection activeCell="A63" sqref="A63:IV64"/>
    </sheetView>
  </sheetViews>
  <sheetFormatPr defaultRowHeight="12.75"/>
  <cols>
    <col min="1" max="1" width="8.7109375" customWidth="1"/>
    <col min="2" max="2" width="11.7109375" customWidth="1"/>
    <col min="3" max="3" width="114.5703125" customWidth="1"/>
    <col min="257" max="257" width="8.7109375" customWidth="1"/>
    <col min="258" max="258" width="11.7109375" customWidth="1"/>
    <col min="259" max="259" width="114.5703125" customWidth="1"/>
    <col min="513" max="513" width="8.7109375" customWidth="1"/>
    <col min="514" max="514" width="11.7109375" customWidth="1"/>
    <col min="515" max="515" width="114.5703125" customWidth="1"/>
    <col min="769" max="769" width="8.7109375" customWidth="1"/>
    <col min="770" max="770" width="11.7109375" customWidth="1"/>
    <col min="771" max="771" width="114.5703125" customWidth="1"/>
    <col min="1025" max="1025" width="8.7109375" customWidth="1"/>
    <col min="1026" max="1026" width="11.7109375" customWidth="1"/>
    <col min="1027" max="1027" width="114.5703125" customWidth="1"/>
    <col min="1281" max="1281" width="8.7109375" customWidth="1"/>
    <col min="1282" max="1282" width="11.7109375" customWidth="1"/>
    <col min="1283" max="1283" width="114.5703125" customWidth="1"/>
    <col min="1537" max="1537" width="8.7109375" customWidth="1"/>
    <col min="1538" max="1538" width="11.7109375" customWidth="1"/>
    <col min="1539" max="1539" width="114.5703125" customWidth="1"/>
    <col min="1793" max="1793" width="8.7109375" customWidth="1"/>
    <col min="1794" max="1794" width="11.7109375" customWidth="1"/>
    <col min="1795" max="1795" width="114.5703125" customWidth="1"/>
    <col min="2049" max="2049" width="8.7109375" customWidth="1"/>
    <col min="2050" max="2050" width="11.7109375" customWidth="1"/>
    <col min="2051" max="2051" width="114.5703125" customWidth="1"/>
    <col min="2305" max="2305" width="8.7109375" customWidth="1"/>
    <col min="2306" max="2306" width="11.7109375" customWidth="1"/>
    <col min="2307" max="2307" width="114.5703125" customWidth="1"/>
    <col min="2561" max="2561" width="8.7109375" customWidth="1"/>
    <col min="2562" max="2562" width="11.7109375" customWidth="1"/>
    <col min="2563" max="2563" width="114.5703125" customWidth="1"/>
    <col min="2817" max="2817" width="8.7109375" customWidth="1"/>
    <col min="2818" max="2818" width="11.7109375" customWidth="1"/>
    <col min="2819" max="2819" width="114.5703125" customWidth="1"/>
    <col min="3073" max="3073" width="8.7109375" customWidth="1"/>
    <col min="3074" max="3074" width="11.7109375" customWidth="1"/>
    <col min="3075" max="3075" width="114.5703125" customWidth="1"/>
    <col min="3329" max="3329" width="8.7109375" customWidth="1"/>
    <col min="3330" max="3330" width="11.7109375" customWidth="1"/>
    <col min="3331" max="3331" width="114.5703125" customWidth="1"/>
    <col min="3585" max="3585" width="8.7109375" customWidth="1"/>
    <col min="3586" max="3586" width="11.7109375" customWidth="1"/>
    <col min="3587" max="3587" width="114.5703125" customWidth="1"/>
    <col min="3841" max="3841" width="8.7109375" customWidth="1"/>
    <col min="3842" max="3842" width="11.7109375" customWidth="1"/>
    <col min="3843" max="3843" width="114.5703125" customWidth="1"/>
    <col min="4097" max="4097" width="8.7109375" customWidth="1"/>
    <col min="4098" max="4098" width="11.7109375" customWidth="1"/>
    <col min="4099" max="4099" width="114.5703125" customWidth="1"/>
    <col min="4353" max="4353" width="8.7109375" customWidth="1"/>
    <col min="4354" max="4354" width="11.7109375" customWidth="1"/>
    <col min="4355" max="4355" width="114.5703125" customWidth="1"/>
    <col min="4609" max="4609" width="8.7109375" customWidth="1"/>
    <col min="4610" max="4610" width="11.7109375" customWidth="1"/>
    <col min="4611" max="4611" width="114.5703125" customWidth="1"/>
    <col min="4865" max="4865" width="8.7109375" customWidth="1"/>
    <col min="4866" max="4866" width="11.7109375" customWidth="1"/>
    <col min="4867" max="4867" width="114.5703125" customWidth="1"/>
    <col min="5121" max="5121" width="8.7109375" customWidth="1"/>
    <col min="5122" max="5122" width="11.7109375" customWidth="1"/>
    <col min="5123" max="5123" width="114.5703125" customWidth="1"/>
    <col min="5377" max="5377" width="8.7109375" customWidth="1"/>
    <col min="5378" max="5378" width="11.7109375" customWidth="1"/>
    <col min="5379" max="5379" width="114.5703125" customWidth="1"/>
    <col min="5633" max="5633" width="8.7109375" customWidth="1"/>
    <col min="5634" max="5634" width="11.7109375" customWidth="1"/>
    <col min="5635" max="5635" width="114.5703125" customWidth="1"/>
    <col min="5889" max="5889" width="8.7109375" customWidth="1"/>
    <col min="5890" max="5890" width="11.7109375" customWidth="1"/>
    <col min="5891" max="5891" width="114.5703125" customWidth="1"/>
    <col min="6145" max="6145" width="8.7109375" customWidth="1"/>
    <col min="6146" max="6146" width="11.7109375" customWidth="1"/>
    <col min="6147" max="6147" width="114.5703125" customWidth="1"/>
    <col min="6401" max="6401" width="8.7109375" customWidth="1"/>
    <col min="6402" max="6402" width="11.7109375" customWidth="1"/>
    <col min="6403" max="6403" width="114.5703125" customWidth="1"/>
    <col min="6657" max="6657" width="8.7109375" customWidth="1"/>
    <col min="6658" max="6658" width="11.7109375" customWidth="1"/>
    <col min="6659" max="6659" width="114.5703125" customWidth="1"/>
    <col min="6913" max="6913" width="8.7109375" customWidth="1"/>
    <col min="6914" max="6914" width="11.7109375" customWidth="1"/>
    <col min="6915" max="6915" width="114.5703125" customWidth="1"/>
    <col min="7169" max="7169" width="8.7109375" customWidth="1"/>
    <col min="7170" max="7170" width="11.7109375" customWidth="1"/>
    <col min="7171" max="7171" width="114.5703125" customWidth="1"/>
    <col min="7425" max="7425" width="8.7109375" customWidth="1"/>
    <col min="7426" max="7426" width="11.7109375" customWidth="1"/>
    <col min="7427" max="7427" width="114.5703125" customWidth="1"/>
    <col min="7681" max="7681" width="8.7109375" customWidth="1"/>
    <col min="7682" max="7682" width="11.7109375" customWidth="1"/>
    <col min="7683" max="7683" width="114.5703125" customWidth="1"/>
    <col min="7937" max="7937" width="8.7109375" customWidth="1"/>
    <col min="7938" max="7938" width="11.7109375" customWidth="1"/>
    <col min="7939" max="7939" width="114.5703125" customWidth="1"/>
    <col min="8193" max="8193" width="8.7109375" customWidth="1"/>
    <col min="8194" max="8194" width="11.7109375" customWidth="1"/>
    <col min="8195" max="8195" width="114.5703125" customWidth="1"/>
    <col min="8449" max="8449" width="8.7109375" customWidth="1"/>
    <col min="8450" max="8450" width="11.7109375" customWidth="1"/>
    <col min="8451" max="8451" width="114.5703125" customWidth="1"/>
    <col min="8705" max="8705" width="8.7109375" customWidth="1"/>
    <col min="8706" max="8706" width="11.7109375" customWidth="1"/>
    <col min="8707" max="8707" width="114.5703125" customWidth="1"/>
    <col min="8961" max="8961" width="8.7109375" customWidth="1"/>
    <col min="8962" max="8962" width="11.7109375" customWidth="1"/>
    <col min="8963" max="8963" width="114.5703125" customWidth="1"/>
    <col min="9217" max="9217" width="8.7109375" customWidth="1"/>
    <col min="9218" max="9218" width="11.7109375" customWidth="1"/>
    <col min="9219" max="9219" width="114.5703125" customWidth="1"/>
    <col min="9473" max="9473" width="8.7109375" customWidth="1"/>
    <col min="9474" max="9474" width="11.7109375" customWidth="1"/>
    <col min="9475" max="9475" width="114.5703125" customWidth="1"/>
    <col min="9729" max="9729" width="8.7109375" customWidth="1"/>
    <col min="9730" max="9730" width="11.7109375" customWidth="1"/>
    <col min="9731" max="9731" width="114.5703125" customWidth="1"/>
    <col min="9985" max="9985" width="8.7109375" customWidth="1"/>
    <col min="9986" max="9986" width="11.7109375" customWidth="1"/>
    <col min="9987" max="9987" width="114.5703125" customWidth="1"/>
    <col min="10241" max="10241" width="8.7109375" customWidth="1"/>
    <col min="10242" max="10242" width="11.7109375" customWidth="1"/>
    <col min="10243" max="10243" width="114.5703125" customWidth="1"/>
    <col min="10497" max="10497" width="8.7109375" customWidth="1"/>
    <col min="10498" max="10498" width="11.7109375" customWidth="1"/>
    <col min="10499" max="10499" width="114.5703125" customWidth="1"/>
    <col min="10753" max="10753" width="8.7109375" customWidth="1"/>
    <col min="10754" max="10754" width="11.7109375" customWidth="1"/>
    <col min="10755" max="10755" width="114.5703125" customWidth="1"/>
    <col min="11009" max="11009" width="8.7109375" customWidth="1"/>
    <col min="11010" max="11010" width="11.7109375" customWidth="1"/>
    <col min="11011" max="11011" width="114.5703125" customWidth="1"/>
    <col min="11265" max="11265" width="8.7109375" customWidth="1"/>
    <col min="11266" max="11266" width="11.7109375" customWidth="1"/>
    <col min="11267" max="11267" width="114.5703125" customWidth="1"/>
    <col min="11521" max="11521" width="8.7109375" customWidth="1"/>
    <col min="11522" max="11522" width="11.7109375" customWidth="1"/>
    <col min="11523" max="11523" width="114.5703125" customWidth="1"/>
    <col min="11777" max="11777" width="8.7109375" customWidth="1"/>
    <col min="11778" max="11778" width="11.7109375" customWidth="1"/>
    <col min="11779" max="11779" width="114.5703125" customWidth="1"/>
    <col min="12033" max="12033" width="8.7109375" customWidth="1"/>
    <col min="12034" max="12034" width="11.7109375" customWidth="1"/>
    <col min="12035" max="12035" width="114.5703125" customWidth="1"/>
    <col min="12289" max="12289" width="8.7109375" customWidth="1"/>
    <col min="12290" max="12290" width="11.7109375" customWidth="1"/>
    <col min="12291" max="12291" width="114.5703125" customWidth="1"/>
    <col min="12545" max="12545" width="8.7109375" customWidth="1"/>
    <col min="12546" max="12546" width="11.7109375" customWidth="1"/>
    <col min="12547" max="12547" width="114.5703125" customWidth="1"/>
    <col min="12801" max="12801" width="8.7109375" customWidth="1"/>
    <col min="12802" max="12802" width="11.7109375" customWidth="1"/>
    <col min="12803" max="12803" width="114.5703125" customWidth="1"/>
    <col min="13057" max="13057" width="8.7109375" customWidth="1"/>
    <col min="13058" max="13058" width="11.7109375" customWidth="1"/>
    <col min="13059" max="13059" width="114.5703125" customWidth="1"/>
    <col min="13313" max="13313" width="8.7109375" customWidth="1"/>
    <col min="13314" max="13314" width="11.7109375" customWidth="1"/>
    <col min="13315" max="13315" width="114.5703125" customWidth="1"/>
    <col min="13569" max="13569" width="8.7109375" customWidth="1"/>
    <col min="13570" max="13570" width="11.7109375" customWidth="1"/>
    <col min="13571" max="13571" width="114.5703125" customWidth="1"/>
    <col min="13825" max="13825" width="8.7109375" customWidth="1"/>
    <col min="13826" max="13826" width="11.7109375" customWidth="1"/>
    <col min="13827" max="13827" width="114.5703125" customWidth="1"/>
    <col min="14081" max="14081" width="8.7109375" customWidth="1"/>
    <col min="14082" max="14082" width="11.7109375" customWidth="1"/>
    <col min="14083" max="14083" width="114.5703125" customWidth="1"/>
    <col min="14337" max="14337" width="8.7109375" customWidth="1"/>
    <col min="14338" max="14338" width="11.7109375" customWidth="1"/>
    <col min="14339" max="14339" width="114.5703125" customWidth="1"/>
    <col min="14593" max="14593" width="8.7109375" customWidth="1"/>
    <col min="14594" max="14594" width="11.7109375" customWidth="1"/>
    <col min="14595" max="14595" width="114.5703125" customWidth="1"/>
    <col min="14849" max="14849" width="8.7109375" customWidth="1"/>
    <col min="14850" max="14850" width="11.7109375" customWidth="1"/>
    <col min="14851" max="14851" width="114.5703125" customWidth="1"/>
    <col min="15105" max="15105" width="8.7109375" customWidth="1"/>
    <col min="15106" max="15106" width="11.7109375" customWidth="1"/>
    <col min="15107" max="15107" width="114.5703125" customWidth="1"/>
    <col min="15361" max="15361" width="8.7109375" customWidth="1"/>
    <col min="15362" max="15362" width="11.7109375" customWidth="1"/>
    <col min="15363" max="15363" width="114.5703125" customWidth="1"/>
    <col min="15617" max="15617" width="8.7109375" customWidth="1"/>
    <col min="15618" max="15618" width="11.7109375" customWidth="1"/>
    <col min="15619" max="15619" width="114.5703125" customWidth="1"/>
    <col min="15873" max="15873" width="8.7109375" customWidth="1"/>
    <col min="15874" max="15874" width="11.7109375" customWidth="1"/>
    <col min="15875" max="15875" width="114.5703125" customWidth="1"/>
    <col min="16129" max="16129" width="8.7109375" customWidth="1"/>
    <col min="16130" max="16130" width="11.7109375" customWidth="1"/>
    <col min="16131" max="16131" width="114.5703125" customWidth="1"/>
  </cols>
  <sheetData>
    <row r="1" spans="1:7" ht="21.75" customHeight="1">
      <c r="A1" s="879" t="s">
        <v>520</v>
      </c>
      <c r="B1" s="879"/>
      <c r="C1" s="879"/>
      <c r="D1" s="879"/>
      <c r="E1" s="161"/>
      <c r="F1" s="161"/>
      <c r="G1" s="161"/>
    </row>
    <row r="2" spans="1:7">
      <c r="A2" s="281" t="s">
        <v>70</v>
      </c>
      <c r="B2" s="281" t="s">
        <v>521</v>
      </c>
      <c r="C2" s="281" t="s">
        <v>522</v>
      </c>
    </row>
    <row r="3" spans="1:7">
      <c r="A3" s="3">
        <v>1</v>
      </c>
      <c r="B3" s="162" t="s">
        <v>523</v>
      </c>
      <c r="C3" s="162" t="s">
        <v>941</v>
      </c>
    </row>
    <row r="4" spans="1:7">
      <c r="A4" s="3">
        <v>2</v>
      </c>
      <c r="B4" s="162" t="s">
        <v>524</v>
      </c>
      <c r="C4" s="162" t="s">
        <v>942</v>
      </c>
    </row>
    <row r="5" spans="1:7">
      <c r="A5" s="3">
        <v>3</v>
      </c>
      <c r="B5" s="162" t="s">
        <v>525</v>
      </c>
      <c r="C5" s="162" t="s">
        <v>943</v>
      </c>
    </row>
    <row r="6" spans="1:7">
      <c r="A6" s="3">
        <v>4</v>
      </c>
      <c r="B6" s="162" t="s">
        <v>526</v>
      </c>
      <c r="C6" s="162" t="s">
        <v>944</v>
      </c>
    </row>
    <row r="7" spans="1:7">
      <c r="A7" s="3">
        <v>5</v>
      </c>
      <c r="B7" s="162" t="s">
        <v>527</v>
      </c>
      <c r="C7" s="162" t="s">
        <v>945</v>
      </c>
    </row>
    <row r="8" spans="1:7">
      <c r="A8" s="3">
        <v>6</v>
      </c>
      <c r="B8" s="162" t="s">
        <v>528</v>
      </c>
      <c r="C8" s="162" t="s">
        <v>946</v>
      </c>
    </row>
    <row r="9" spans="1:7">
      <c r="A9" s="3">
        <v>7</v>
      </c>
      <c r="B9" s="162" t="s">
        <v>529</v>
      </c>
      <c r="C9" s="162" t="s">
        <v>947</v>
      </c>
    </row>
    <row r="10" spans="1:7">
      <c r="A10" s="3">
        <v>8</v>
      </c>
      <c r="B10" s="162" t="s">
        <v>530</v>
      </c>
      <c r="C10" s="162" t="s">
        <v>948</v>
      </c>
    </row>
    <row r="11" spans="1:7">
      <c r="A11" s="3">
        <v>9</v>
      </c>
      <c r="B11" s="162" t="s">
        <v>531</v>
      </c>
      <c r="C11" s="162" t="s">
        <v>949</v>
      </c>
    </row>
    <row r="12" spans="1:7">
      <c r="A12" s="3">
        <v>10</v>
      </c>
      <c r="B12" s="162" t="s">
        <v>648</v>
      </c>
      <c r="C12" s="162" t="s">
        <v>649</v>
      </c>
    </row>
    <row r="13" spans="1:7">
      <c r="A13" s="3">
        <v>11</v>
      </c>
      <c r="B13" s="162" t="s">
        <v>532</v>
      </c>
      <c r="C13" s="162" t="s">
        <v>950</v>
      </c>
    </row>
    <row r="14" spans="1:7">
      <c r="A14" s="3">
        <v>12</v>
      </c>
      <c r="B14" s="162" t="s">
        <v>533</v>
      </c>
      <c r="C14" s="162" t="s">
        <v>951</v>
      </c>
    </row>
    <row r="15" spans="1:7">
      <c r="A15" s="3">
        <v>13</v>
      </c>
      <c r="B15" s="162" t="s">
        <v>534</v>
      </c>
      <c r="C15" s="162" t="s">
        <v>952</v>
      </c>
    </row>
    <row r="16" spans="1:7">
      <c r="A16" s="3">
        <v>14</v>
      </c>
      <c r="B16" s="162" t="s">
        <v>535</v>
      </c>
      <c r="C16" s="162" t="s">
        <v>953</v>
      </c>
    </row>
    <row r="17" spans="1:3">
      <c r="A17" s="3">
        <v>15</v>
      </c>
      <c r="B17" s="162" t="s">
        <v>536</v>
      </c>
      <c r="C17" s="162" t="s">
        <v>954</v>
      </c>
    </row>
    <row r="18" spans="1:3">
      <c r="A18" s="3">
        <v>16</v>
      </c>
      <c r="B18" s="162" t="s">
        <v>537</v>
      </c>
      <c r="C18" s="162" t="s">
        <v>955</v>
      </c>
    </row>
    <row r="19" spans="1:3">
      <c r="A19" s="3">
        <v>17</v>
      </c>
      <c r="B19" s="162" t="s">
        <v>538</v>
      </c>
      <c r="C19" s="162" t="s">
        <v>956</v>
      </c>
    </row>
    <row r="20" spans="1:3">
      <c r="A20" s="3">
        <v>18</v>
      </c>
      <c r="B20" s="162" t="s">
        <v>539</v>
      </c>
      <c r="C20" s="162" t="s">
        <v>957</v>
      </c>
    </row>
    <row r="21" spans="1:3">
      <c r="A21" s="3">
        <v>19</v>
      </c>
      <c r="B21" s="162" t="s">
        <v>540</v>
      </c>
      <c r="C21" s="162" t="s">
        <v>958</v>
      </c>
    </row>
    <row r="22" spans="1:3">
      <c r="A22" s="3">
        <v>20</v>
      </c>
      <c r="B22" s="162" t="s">
        <v>541</v>
      </c>
      <c r="C22" s="162" t="s">
        <v>959</v>
      </c>
    </row>
    <row r="23" spans="1:3">
      <c r="A23" s="3">
        <v>21</v>
      </c>
      <c r="B23" s="162" t="s">
        <v>542</v>
      </c>
      <c r="C23" s="162" t="s">
        <v>960</v>
      </c>
    </row>
    <row r="24" spans="1:3">
      <c r="A24" s="3">
        <v>22</v>
      </c>
      <c r="B24" s="162" t="s">
        <v>543</v>
      </c>
      <c r="C24" s="162" t="s">
        <v>961</v>
      </c>
    </row>
    <row r="25" spans="1:3">
      <c r="A25" s="3">
        <v>23</v>
      </c>
      <c r="B25" s="162" t="s">
        <v>544</v>
      </c>
      <c r="C25" s="162" t="s">
        <v>962</v>
      </c>
    </row>
    <row r="26" spans="1:3">
      <c r="A26" s="3">
        <v>24</v>
      </c>
      <c r="B26" s="162" t="s">
        <v>545</v>
      </c>
      <c r="C26" s="162" t="s">
        <v>963</v>
      </c>
    </row>
    <row r="27" spans="1:3">
      <c r="A27" s="3">
        <v>25</v>
      </c>
      <c r="B27" s="162" t="s">
        <v>546</v>
      </c>
      <c r="C27" s="162" t="s">
        <v>964</v>
      </c>
    </row>
    <row r="28" spans="1:3">
      <c r="A28" s="3">
        <v>26</v>
      </c>
      <c r="B28" s="162" t="s">
        <v>547</v>
      </c>
      <c r="C28" s="162" t="s">
        <v>965</v>
      </c>
    </row>
    <row r="29" spans="1:3">
      <c r="A29" s="3">
        <v>27</v>
      </c>
      <c r="B29" s="162" t="s">
        <v>548</v>
      </c>
      <c r="C29" s="162" t="s">
        <v>549</v>
      </c>
    </row>
    <row r="30" spans="1:3">
      <c r="A30" s="3">
        <v>28</v>
      </c>
      <c r="B30" s="162" t="s">
        <v>550</v>
      </c>
      <c r="C30" s="162" t="s">
        <v>551</v>
      </c>
    </row>
    <row r="31" spans="1:3">
      <c r="A31" s="3">
        <v>29</v>
      </c>
      <c r="B31" s="162" t="s">
        <v>552</v>
      </c>
      <c r="C31" s="162" t="s">
        <v>553</v>
      </c>
    </row>
    <row r="32" spans="1:3">
      <c r="A32" s="3">
        <v>30</v>
      </c>
      <c r="B32" s="162" t="s">
        <v>647</v>
      </c>
      <c r="C32" s="162" t="s">
        <v>646</v>
      </c>
    </row>
    <row r="33" spans="1:3" s="372" customFormat="1">
      <c r="A33" s="370">
        <v>31</v>
      </c>
      <c r="B33" s="371" t="s">
        <v>966</v>
      </c>
      <c r="C33" s="371" t="s">
        <v>967</v>
      </c>
    </row>
    <row r="34" spans="1:3" s="374" customFormat="1">
      <c r="A34" s="373">
        <v>32</v>
      </c>
      <c r="B34" s="162" t="s">
        <v>554</v>
      </c>
      <c r="C34" s="162" t="s">
        <v>555</v>
      </c>
    </row>
    <row r="35" spans="1:3">
      <c r="A35" s="3">
        <v>33</v>
      </c>
      <c r="B35" s="162" t="s">
        <v>556</v>
      </c>
      <c r="C35" s="162" t="s">
        <v>555</v>
      </c>
    </row>
    <row r="36" spans="1:3">
      <c r="A36" s="3">
        <v>34</v>
      </c>
      <c r="B36" s="162" t="s">
        <v>557</v>
      </c>
      <c r="C36" s="162" t="s">
        <v>558</v>
      </c>
    </row>
    <row r="37" spans="1:3">
      <c r="A37" s="3">
        <v>35</v>
      </c>
      <c r="B37" s="162" t="s">
        <v>559</v>
      </c>
      <c r="C37" s="162" t="s">
        <v>560</v>
      </c>
    </row>
    <row r="38" spans="1:3">
      <c r="A38" s="3">
        <v>36</v>
      </c>
      <c r="B38" s="162" t="s">
        <v>561</v>
      </c>
      <c r="C38" s="162" t="s">
        <v>562</v>
      </c>
    </row>
    <row r="39" spans="1:3">
      <c r="A39" s="3">
        <v>37</v>
      </c>
      <c r="B39" s="162" t="s">
        <v>563</v>
      </c>
      <c r="C39" s="162" t="s">
        <v>564</v>
      </c>
    </row>
    <row r="40" spans="1:3">
      <c r="A40" s="3">
        <v>38</v>
      </c>
      <c r="B40" s="162" t="s">
        <v>565</v>
      </c>
      <c r="C40" s="162" t="s">
        <v>566</v>
      </c>
    </row>
    <row r="41" spans="1:3">
      <c r="A41" s="3">
        <v>39</v>
      </c>
      <c r="B41" s="162" t="s">
        <v>567</v>
      </c>
      <c r="C41" s="162" t="s">
        <v>568</v>
      </c>
    </row>
    <row r="42" spans="1:3">
      <c r="A42" s="3">
        <v>40</v>
      </c>
      <c r="B42" s="162" t="s">
        <v>569</v>
      </c>
      <c r="C42" s="162" t="s">
        <v>570</v>
      </c>
    </row>
    <row r="43" spans="1:3">
      <c r="A43" s="3">
        <v>41</v>
      </c>
      <c r="B43" s="162" t="s">
        <v>571</v>
      </c>
      <c r="C43" s="162" t="s">
        <v>968</v>
      </c>
    </row>
    <row r="44" spans="1:3">
      <c r="A44" s="3">
        <v>42</v>
      </c>
      <c r="B44" s="162" t="s">
        <v>572</v>
      </c>
      <c r="C44" s="162" t="s">
        <v>573</v>
      </c>
    </row>
    <row r="45" spans="1:3">
      <c r="A45" s="3">
        <v>43</v>
      </c>
      <c r="B45" s="162" t="s">
        <v>574</v>
      </c>
      <c r="C45" s="162" t="s">
        <v>575</v>
      </c>
    </row>
    <row r="46" spans="1:3">
      <c r="A46" s="3">
        <v>44</v>
      </c>
      <c r="B46" s="162" t="s">
        <v>576</v>
      </c>
      <c r="C46" s="162" t="s">
        <v>577</v>
      </c>
    </row>
    <row r="47" spans="1:3">
      <c r="A47" s="3">
        <v>45</v>
      </c>
      <c r="B47" s="162" t="s">
        <v>578</v>
      </c>
      <c r="C47" s="162" t="s">
        <v>579</v>
      </c>
    </row>
    <row r="48" spans="1:3">
      <c r="A48" s="3">
        <v>46</v>
      </c>
      <c r="B48" s="162" t="s">
        <v>580</v>
      </c>
      <c r="C48" s="162" t="s">
        <v>581</v>
      </c>
    </row>
    <row r="49" spans="1:3">
      <c r="A49" s="3">
        <v>47</v>
      </c>
      <c r="B49" s="162" t="s">
        <v>582</v>
      </c>
      <c r="C49" s="162" t="s">
        <v>969</v>
      </c>
    </row>
    <row r="50" spans="1:3">
      <c r="A50" s="3">
        <v>48</v>
      </c>
      <c r="B50" s="162" t="s">
        <v>583</v>
      </c>
      <c r="C50" s="162" t="s">
        <v>970</v>
      </c>
    </row>
    <row r="51" spans="1:3">
      <c r="A51" s="3">
        <v>49</v>
      </c>
      <c r="B51" s="162" t="s">
        <v>584</v>
      </c>
      <c r="C51" s="162" t="s">
        <v>585</v>
      </c>
    </row>
    <row r="52" spans="1:3">
      <c r="A52" s="3">
        <v>50</v>
      </c>
      <c r="B52" s="162" t="s">
        <v>586</v>
      </c>
      <c r="C52" s="162" t="s">
        <v>587</v>
      </c>
    </row>
    <row r="53" spans="1:3">
      <c r="A53" s="3">
        <v>51</v>
      </c>
      <c r="B53" s="162" t="s">
        <v>588</v>
      </c>
      <c r="C53" s="162" t="s">
        <v>971</v>
      </c>
    </row>
    <row r="54" spans="1:3">
      <c r="A54" s="3">
        <v>52</v>
      </c>
      <c r="B54" s="162" t="s">
        <v>589</v>
      </c>
      <c r="C54" s="162" t="s">
        <v>972</v>
      </c>
    </row>
    <row r="55" spans="1:3">
      <c r="A55" s="3">
        <v>53</v>
      </c>
      <c r="B55" s="162" t="s">
        <v>590</v>
      </c>
      <c r="C55" s="162" t="s">
        <v>973</v>
      </c>
    </row>
    <row r="56" spans="1:3">
      <c r="A56" s="3">
        <v>54</v>
      </c>
      <c r="B56" s="162" t="s">
        <v>591</v>
      </c>
      <c r="C56" s="162" t="s">
        <v>974</v>
      </c>
    </row>
    <row r="57" spans="1:3">
      <c r="A57" s="3">
        <v>55</v>
      </c>
      <c r="B57" s="162" t="s">
        <v>592</v>
      </c>
      <c r="C57" s="162" t="s">
        <v>975</v>
      </c>
    </row>
    <row r="58" spans="1:3">
      <c r="A58" s="3">
        <v>56</v>
      </c>
      <c r="B58" s="162" t="s">
        <v>593</v>
      </c>
      <c r="C58" s="162" t="s">
        <v>976</v>
      </c>
    </row>
    <row r="59" spans="1:3">
      <c r="A59" s="3">
        <v>57</v>
      </c>
      <c r="B59" s="162" t="s">
        <v>594</v>
      </c>
      <c r="C59" s="162" t="s">
        <v>977</v>
      </c>
    </row>
    <row r="60" spans="1:3">
      <c r="A60" s="3">
        <v>58</v>
      </c>
      <c r="B60" s="162" t="s">
        <v>595</v>
      </c>
      <c r="C60" s="162" t="s">
        <v>978</v>
      </c>
    </row>
    <row r="61" spans="1:3">
      <c r="A61" s="3">
        <v>59</v>
      </c>
      <c r="B61" s="162" t="s">
        <v>596</v>
      </c>
      <c r="C61" s="162" t="s">
        <v>979</v>
      </c>
    </row>
    <row r="62" spans="1:3" s="372" customFormat="1">
      <c r="A62" s="370">
        <v>60</v>
      </c>
      <c r="B62" s="375" t="s">
        <v>980</v>
      </c>
      <c r="C62" s="375" t="s">
        <v>981</v>
      </c>
    </row>
    <row r="63" spans="1:3" s="241" customFormat="1">
      <c r="A63" s="139">
        <v>61</v>
      </c>
      <c r="B63" s="375" t="s">
        <v>597</v>
      </c>
      <c r="C63" s="375" t="s">
        <v>982</v>
      </c>
    </row>
    <row r="64" spans="1:3" s="241" customFormat="1">
      <c r="A64" s="139">
        <v>62</v>
      </c>
      <c r="B64" s="376" t="s">
        <v>983</v>
      </c>
      <c r="C64" s="375" t="s">
        <v>984</v>
      </c>
    </row>
    <row r="65" spans="1:3">
      <c r="A65" s="3">
        <v>63</v>
      </c>
      <c r="B65" s="162" t="s">
        <v>598</v>
      </c>
      <c r="C65" s="162" t="s">
        <v>985</v>
      </c>
    </row>
    <row r="66" spans="1:3">
      <c r="A66" s="3">
        <v>64</v>
      </c>
      <c r="B66" s="162" t="s">
        <v>599</v>
      </c>
      <c r="C66" s="162" t="s">
        <v>986</v>
      </c>
    </row>
    <row r="67" spans="1:3">
      <c r="A67" s="3">
        <v>65</v>
      </c>
      <c r="B67" s="172" t="s">
        <v>650</v>
      </c>
      <c r="C67" s="172" t="s">
        <v>987</v>
      </c>
    </row>
    <row r="68" spans="1:3">
      <c r="A68" s="3">
        <v>66</v>
      </c>
      <c r="B68" s="172" t="s">
        <v>651</v>
      </c>
      <c r="C68" s="172" t="s">
        <v>954</v>
      </c>
    </row>
  </sheetData>
  <mergeCells count="1">
    <mergeCell ref="A1:D1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45"/>
  <sheetViews>
    <sheetView view="pageBreakPreview" topLeftCell="A22" zoomScaleSheetLayoutView="100" workbookViewId="0">
      <selection activeCell="A42" sqref="A42"/>
    </sheetView>
  </sheetViews>
  <sheetFormatPr defaultColWidth="9.140625" defaultRowHeight="12.75"/>
  <cols>
    <col min="1" max="1" width="6" style="10" customWidth="1"/>
    <col min="2" max="2" width="14.5703125" style="10" customWidth="1"/>
    <col min="3" max="3" width="10.5703125" style="10" customWidth="1"/>
    <col min="4" max="4" width="9.85546875" style="10" customWidth="1"/>
    <col min="5" max="5" width="10.42578125" style="10" customWidth="1"/>
    <col min="6" max="6" width="10.85546875" style="10" customWidth="1"/>
    <col min="7" max="7" width="14.42578125" style="10" customWidth="1"/>
    <col min="8" max="8" width="12.42578125" style="10" customWidth="1"/>
    <col min="9" max="9" width="12.140625" style="10" customWidth="1"/>
    <col min="10" max="10" width="9" style="10" customWidth="1"/>
    <col min="11" max="11" width="12" style="10" customWidth="1"/>
    <col min="12" max="12" width="13.7109375" style="10" customWidth="1"/>
    <col min="13" max="13" width="9.140625" style="10" hidden="1" customWidth="1"/>
    <col min="14" max="16384" width="9.140625" style="10"/>
  </cols>
  <sheetData>
    <row r="1" spans="1:13" customFormat="1">
      <c r="D1" s="26"/>
      <c r="E1" s="26"/>
      <c r="F1" s="26"/>
      <c r="G1" s="26"/>
      <c r="H1" s="26"/>
      <c r="I1" s="26"/>
      <c r="J1" s="26"/>
      <c r="K1" s="26"/>
      <c r="L1" s="1056" t="s">
        <v>68</v>
      </c>
      <c r="M1" s="1056"/>
    </row>
    <row r="2" spans="1:13" customFormat="1" ht="15">
      <c r="A2" s="1039" t="s">
        <v>0</v>
      </c>
      <c r="B2" s="1039"/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35"/>
    </row>
    <row r="3" spans="1:13" customFormat="1" ht="20.25">
      <c r="A3" s="1057" t="s">
        <v>857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34"/>
    </row>
    <row r="4" spans="1:13" customFormat="1" ht="10.5" customHeight="1"/>
    <row r="5" spans="1:13" ht="19.5" customHeight="1">
      <c r="A5" s="1040" t="s">
        <v>896</v>
      </c>
      <c r="B5" s="1040"/>
      <c r="C5" s="1040"/>
      <c r="D5" s="1040"/>
      <c r="E5" s="1040"/>
      <c r="F5" s="1040"/>
      <c r="G5" s="1040"/>
      <c r="H5" s="1040"/>
      <c r="I5" s="1040"/>
      <c r="J5" s="1040"/>
      <c r="K5" s="1040"/>
      <c r="L5" s="1040"/>
    </row>
    <row r="6" spans="1:13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3">
      <c r="A7" s="26" t="s">
        <v>700</v>
      </c>
      <c r="B7" s="26"/>
      <c r="C7" s="9"/>
      <c r="D7" s="9"/>
      <c r="F7" s="1052" t="s">
        <v>17</v>
      </c>
      <c r="G7" s="1052"/>
      <c r="H7" s="1052"/>
      <c r="I7" s="1052"/>
      <c r="J7" s="1052"/>
      <c r="K7" s="1052"/>
      <c r="L7" s="1052"/>
    </row>
    <row r="8" spans="1:13">
      <c r="A8" s="9"/>
      <c r="F8" s="11"/>
      <c r="G8" s="67"/>
      <c r="H8" s="67"/>
      <c r="I8" s="1053" t="s">
        <v>895</v>
      </c>
      <c r="J8" s="1053"/>
      <c r="K8" s="1053"/>
      <c r="L8" s="1053"/>
    </row>
    <row r="9" spans="1:13" s="9" customFormat="1">
      <c r="A9" s="922" t="s">
        <v>2</v>
      </c>
      <c r="B9" s="922" t="s">
        <v>3</v>
      </c>
      <c r="C9" s="891" t="s">
        <v>18</v>
      </c>
      <c r="D9" s="892"/>
      <c r="E9" s="892"/>
      <c r="F9" s="892"/>
      <c r="G9" s="892"/>
      <c r="H9" s="891" t="s">
        <v>38</v>
      </c>
      <c r="I9" s="892"/>
      <c r="J9" s="892"/>
      <c r="K9" s="892"/>
      <c r="L9" s="892"/>
    </row>
    <row r="10" spans="1:13" s="9" customFormat="1" ht="77.45" customHeight="1">
      <c r="A10" s="922"/>
      <c r="B10" s="922"/>
      <c r="C10" s="214" t="s">
        <v>893</v>
      </c>
      <c r="D10" s="214" t="s">
        <v>897</v>
      </c>
      <c r="E10" s="214" t="s">
        <v>66</v>
      </c>
      <c r="F10" s="214" t="s">
        <v>67</v>
      </c>
      <c r="G10" s="214" t="s">
        <v>629</v>
      </c>
      <c r="H10" s="214" t="s">
        <v>893</v>
      </c>
      <c r="I10" s="214" t="s">
        <v>897</v>
      </c>
      <c r="J10" s="214" t="s">
        <v>66</v>
      </c>
      <c r="K10" s="214" t="s">
        <v>67</v>
      </c>
      <c r="L10" s="214" t="s">
        <v>630</v>
      </c>
    </row>
    <row r="11" spans="1:13" s="9" customFormat="1">
      <c r="A11" s="214">
        <v>1</v>
      </c>
      <c r="B11" s="214">
        <v>2</v>
      </c>
      <c r="C11" s="214">
        <v>3</v>
      </c>
      <c r="D11" s="214">
        <v>4</v>
      </c>
      <c r="E11" s="214">
        <v>5</v>
      </c>
      <c r="F11" s="759">
        <v>6</v>
      </c>
      <c r="G11" s="214">
        <v>7</v>
      </c>
      <c r="H11" s="214">
        <v>8</v>
      </c>
      <c r="I11" s="214">
        <v>9</v>
      </c>
      <c r="J11" s="214">
        <v>10</v>
      </c>
      <c r="K11" s="214">
        <v>11</v>
      </c>
      <c r="L11" s="214">
        <v>12</v>
      </c>
    </row>
    <row r="12" spans="1:13" ht="15" customHeight="1">
      <c r="A12" s="173">
        <v>1</v>
      </c>
      <c r="B12" s="175" t="s">
        <v>652</v>
      </c>
      <c r="C12" s="244">
        <v>2139.63</v>
      </c>
      <c r="D12" s="244">
        <v>273.21000000000004</v>
      </c>
      <c r="E12" s="760">
        <v>1381.06</v>
      </c>
      <c r="F12" s="768">
        <v>1488.84</v>
      </c>
      <c r="G12" s="771">
        <f>D12+E12-F12</f>
        <v>165.43000000000006</v>
      </c>
      <c r="H12" s="1058"/>
      <c r="I12" s="1059"/>
      <c r="J12" s="1059"/>
      <c r="K12" s="1059"/>
      <c r="L12" s="1059"/>
      <c r="M12" s="1060"/>
    </row>
    <row r="13" spans="1:13" ht="15" customHeight="1">
      <c r="A13" s="173">
        <v>2</v>
      </c>
      <c r="B13" s="175" t="s">
        <v>653</v>
      </c>
      <c r="C13" s="244">
        <v>5517.6900000000005</v>
      </c>
      <c r="D13" s="244">
        <v>387.51</v>
      </c>
      <c r="E13" s="760">
        <v>3876.56</v>
      </c>
      <c r="F13" s="768">
        <v>4127.66</v>
      </c>
      <c r="G13" s="771">
        <f t="shared" ref="G13:G35" si="0">D13+E13-F13</f>
        <v>136.40999999999985</v>
      </c>
      <c r="H13" s="1061"/>
      <c r="I13" s="1062"/>
      <c r="J13" s="1062"/>
      <c r="K13" s="1062"/>
      <c r="L13" s="1062"/>
      <c r="M13" s="1063"/>
    </row>
    <row r="14" spans="1:13" ht="15" customHeight="1">
      <c r="A14" s="173">
        <v>3</v>
      </c>
      <c r="B14" s="175" t="s">
        <v>654</v>
      </c>
      <c r="C14" s="244">
        <v>6264.3</v>
      </c>
      <c r="D14" s="244">
        <v>16.106999999999971</v>
      </c>
      <c r="E14" s="760">
        <v>4599.8</v>
      </c>
      <c r="F14" s="768">
        <v>4417.32</v>
      </c>
      <c r="G14" s="771">
        <f t="shared" si="0"/>
        <v>198.58700000000044</v>
      </c>
      <c r="H14" s="1061"/>
      <c r="I14" s="1062"/>
      <c r="J14" s="1062"/>
      <c r="K14" s="1062"/>
      <c r="L14" s="1062"/>
      <c r="M14" s="1063"/>
    </row>
    <row r="15" spans="1:13" ht="15" customHeight="1">
      <c r="A15" s="173">
        <v>4</v>
      </c>
      <c r="B15" s="175" t="s">
        <v>655</v>
      </c>
      <c r="C15" s="244">
        <v>6788.62</v>
      </c>
      <c r="D15" s="244">
        <v>239.19</v>
      </c>
      <c r="E15" s="761">
        <v>5195.67</v>
      </c>
      <c r="F15" s="768">
        <v>5234.37</v>
      </c>
      <c r="G15" s="771">
        <f t="shared" si="0"/>
        <v>200.48999999999978</v>
      </c>
      <c r="H15" s="1061"/>
      <c r="I15" s="1062"/>
      <c r="J15" s="1062"/>
      <c r="K15" s="1062"/>
      <c r="L15" s="1062"/>
      <c r="M15" s="1063"/>
    </row>
    <row r="16" spans="1:13" ht="15" customHeight="1">
      <c r="A16" s="173">
        <v>5</v>
      </c>
      <c r="B16" s="175" t="s">
        <v>656</v>
      </c>
      <c r="C16" s="244">
        <v>6076.07</v>
      </c>
      <c r="D16" s="244">
        <v>173.14699999999993</v>
      </c>
      <c r="E16" s="760">
        <v>4669.71</v>
      </c>
      <c r="F16" s="768">
        <v>4497.6899999999996</v>
      </c>
      <c r="G16" s="771">
        <f t="shared" si="0"/>
        <v>345.16700000000037</v>
      </c>
      <c r="H16" s="1061"/>
      <c r="I16" s="1062"/>
      <c r="J16" s="1062"/>
      <c r="K16" s="1062"/>
      <c r="L16" s="1062"/>
      <c r="M16" s="1063"/>
    </row>
    <row r="17" spans="1:13" ht="15" customHeight="1">
      <c r="A17" s="173">
        <v>6</v>
      </c>
      <c r="B17" s="175" t="s">
        <v>657</v>
      </c>
      <c r="C17" s="244">
        <v>3195.39</v>
      </c>
      <c r="D17" s="244">
        <v>52.510000000000446</v>
      </c>
      <c r="E17" s="760">
        <v>2454.3000000000002</v>
      </c>
      <c r="F17" s="768">
        <v>2256.13</v>
      </c>
      <c r="G17" s="771">
        <f t="shared" si="0"/>
        <v>250.68000000000029</v>
      </c>
      <c r="H17" s="1061"/>
      <c r="I17" s="1062"/>
      <c r="J17" s="1062"/>
      <c r="K17" s="1062"/>
      <c r="L17" s="1062"/>
      <c r="M17" s="1063"/>
    </row>
    <row r="18" spans="1:13" ht="15" customHeight="1">
      <c r="A18" s="173">
        <v>7</v>
      </c>
      <c r="B18" s="175" t="s">
        <v>658</v>
      </c>
      <c r="C18" s="244">
        <v>5490.74</v>
      </c>
      <c r="D18" s="244">
        <v>332.91</v>
      </c>
      <c r="E18" s="760">
        <v>4233.5300000000007</v>
      </c>
      <c r="F18" s="768">
        <v>4289.8</v>
      </c>
      <c r="G18" s="771">
        <f t="shared" si="0"/>
        <v>276.64000000000033</v>
      </c>
      <c r="H18" s="1061"/>
      <c r="I18" s="1062"/>
      <c r="J18" s="1062"/>
      <c r="K18" s="1062"/>
      <c r="L18" s="1062"/>
      <c r="M18" s="1063"/>
    </row>
    <row r="19" spans="1:13" ht="15" customHeight="1">
      <c r="A19" s="173">
        <v>8</v>
      </c>
      <c r="B19" s="175" t="s">
        <v>659</v>
      </c>
      <c r="C19" s="244">
        <v>808.49</v>
      </c>
      <c r="D19" s="244">
        <v>223.34900000000005</v>
      </c>
      <c r="E19" s="760">
        <v>514.95000000000005</v>
      </c>
      <c r="F19" s="768">
        <v>664.47</v>
      </c>
      <c r="G19" s="771">
        <f t="shared" si="0"/>
        <v>73.829000000000065</v>
      </c>
      <c r="H19" s="1061"/>
      <c r="I19" s="1062"/>
      <c r="J19" s="1062"/>
      <c r="K19" s="1062"/>
      <c r="L19" s="1062"/>
      <c r="M19" s="1063"/>
    </row>
    <row r="20" spans="1:13" ht="15" customHeight="1">
      <c r="A20" s="173">
        <v>9</v>
      </c>
      <c r="B20" s="175" t="s">
        <v>660</v>
      </c>
      <c r="C20" s="244">
        <v>7474.65</v>
      </c>
      <c r="D20" s="244">
        <v>571.57000000000005</v>
      </c>
      <c r="E20" s="761">
        <v>5910.76</v>
      </c>
      <c r="F20" s="768">
        <v>6395.87</v>
      </c>
      <c r="G20" s="771">
        <f t="shared" si="0"/>
        <v>86.460000000000036</v>
      </c>
      <c r="H20" s="1061"/>
      <c r="I20" s="1062"/>
      <c r="J20" s="1062"/>
      <c r="K20" s="1062"/>
      <c r="L20" s="1062"/>
      <c r="M20" s="1063"/>
    </row>
    <row r="21" spans="1:13" ht="15" customHeight="1">
      <c r="A21" s="173">
        <v>10</v>
      </c>
      <c r="B21" s="175" t="s">
        <v>661</v>
      </c>
      <c r="C21" s="244">
        <v>5991.96</v>
      </c>
      <c r="D21" s="244">
        <v>579.72</v>
      </c>
      <c r="E21" s="760">
        <v>4096.8100000000004</v>
      </c>
      <c r="F21" s="768">
        <v>4364.07</v>
      </c>
      <c r="G21" s="771">
        <f t="shared" si="0"/>
        <v>312.46000000000095</v>
      </c>
      <c r="H21" s="1061"/>
      <c r="I21" s="1062"/>
      <c r="J21" s="1062"/>
      <c r="K21" s="1062"/>
      <c r="L21" s="1062"/>
      <c r="M21" s="1063"/>
    </row>
    <row r="22" spans="1:13" ht="15" customHeight="1">
      <c r="A22" s="173">
        <v>11</v>
      </c>
      <c r="B22" s="175" t="s">
        <v>662</v>
      </c>
      <c r="C22" s="244">
        <v>3387.05</v>
      </c>
      <c r="D22" s="244">
        <v>79.337999999999965</v>
      </c>
      <c r="E22" s="760">
        <v>2620.79</v>
      </c>
      <c r="F22" s="768">
        <v>2430.12</v>
      </c>
      <c r="G22" s="771">
        <f t="shared" si="0"/>
        <v>270.00799999999981</v>
      </c>
      <c r="H22" s="1061"/>
      <c r="I22" s="1062"/>
      <c r="J22" s="1062"/>
      <c r="K22" s="1062"/>
      <c r="L22" s="1062"/>
      <c r="M22" s="1063"/>
    </row>
    <row r="23" spans="1:13" ht="15" customHeight="1">
      <c r="A23" s="173">
        <v>12</v>
      </c>
      <c r="B23" s="175" t="s">
        <v>663</v>
      </c>
      <c r="C23" s="244">
        <v>2534.48</v>
      </c>
      <c r="D23" s="244">
        <v>437.55999999999995</v>
      </c>
      <c r="E23" s="761">
        <v>1535.8799999999999</v>
      </c>
      <c r="F23" s="768">
        <v>1776.1</v>
      </c>
      <c r="G23" s="771">
        <f t="shared" si="0"/>
        <v>197.33999999999992</v>
      </c>
      <c r="H23" s="1061"/>
      <c r="I23" s="1062"/>
      <c r="J23" s="1062"/>
      <c r="K23" s="1062"/>
      <c r="L23" s="1062"/>
      <c r="M23" s="1063"/>
    </row>
    <row r="24" spans="1:13" ht="15" customHeight="1">
      <c r="A24" s="173">
        <v>13</v>
      </c>
      <c r="B24" s="175" t="s">
        <v>664</v>
      </c>
      <c r="C24" s="244">
        <v>8581.39</v>
      </c>
      <c r="D24" s="244">
        <v>225.35</v>
      </c>
      <c r="E24" s="760">
        <v>6840.14</v>
      </c>
      <c r="F24" s="768">
        <v>6913.25</v>
      </c>
      <c r="G24" s="771">
        <f t="shared" si="0"/>
        <v>152.24000000000069</v>
      </c>
      <c r="H24" s="1061"/>
      <c r="I24" s="1062"/>
      <c r="J24" s="1062"/>
      <c r="K24" s="1062"/>
      <c r="L24" s="1062"/>
      <c r="M24" s="1063"/>
    </row>
    <row r="25" spans="1:13" ht="15" customHeight="1">
      <c r="A25" s="173">
        <v>14</v>
      </c>
      <c r="B25" s="175" t="s">
        <v>665</v>
      </c>
      <c r="C25" s="244">
        <v>14571.8</v>
      </c>
      <c r="D25" s="244">
        <v>540.65</v>
      </c>
      <c r="E25" s="760">
        <v>10361.51</v>
      </c>
      <c r="F25" s="768">
        <v>10691.94</v>
      </c>
      <c r="G25" s="771">
        <f t="shared" si="0"/>
        <v>210.21999999999935</v>
      </c>
      <c r="H25" s="1061"/>
      <c r="I25" s="1062"/>
      <c r="J25" s="1062"/>
      <c r="K25" s="1062"/>
      <c r="L25" s="1062"/>
      <c r="M25" s="1063"/>
    </row>
    <row r="26" spans="1:13" s="174" customFormat="1" ht="15" customHeight="1">
      <c r="A26" s="173">
        <v>15</v>
      </c>
      <c r="B26" s="175" t="s">
        <v>666</v>
      </c>
      <c r="C26" s="244">
        <v>7848.07</v>
      </c>
      <c r="D26" s="244">
        <v>594.29150000000027</v>
      </c>
      <c r="E26" s="760">
        <v>4884.8900000000003</v>
      </c>
      <c r="F26" s="768">
        <v>5271.26</v>
      </c>
      <c r="G26" s="771">
        <f t="shared" si="0"/>
        <v>207.92150000000038</v>
      </c>
      <c r="H26" s="1061"/>
      <c r="I26" s="1062"/>
      <c r="J26" s="1062"/>
      <c r="K26" s="1062"/>
      <c r="L26" s="1062"/>
      <c r="M26" s="1063"/>
    </row>
    <row r="27" spans="1:13" s="174" customFormat="1" ht="15" customHeight="1">
      <c r="A27" s="173">
        <v>16</v>
      </c>
      <c r="B27" s="175" t="s">
        <v>667</v>
      </c>
      <c r="C27" s="244">
        <v>8086.42</v>
      </c>
      <c r="D27" s="244">
        <v>147.82</v>
      </c>
      <c r="E27" s="760">
        <v>5890.51</v>
      </c>
      <c r="F27" s="768">
        <v>5581.07</v>
      </c>
      <c r="G27" s="771">
        <f t="shared" si="0"/>
        <v>457.26000000000022</v>
      </c>
      <c r="H27" s="1061"/>
      <c r="I27" s="1062"/>
      <c r="J27" s="1062"/>
      <c r="K27" s="1062"/>
      <c r="L27" s="1062"/>
      <c r="M27" s="1063"/>
    </row>
    <row r="28" spans="1:13" s="174" customFormat="1" ht="15" customHeight="1">
      <c r="A28" s="173">
        <v>17</v>
      </c>
      <c r="B28" s="175" t="s">
        <v>668</v>
      </c>
      <c r="C28" s="244">
        <v>6892.37</v>
      </c>
      <c r="D28" s="244">
        <v>818.73</v>
      </c>
      <c r="E28" s="760">
        <v>5130.7</v>
      </c>
      <c r="F28" s="768">
        <v>5724.48</v>
      </c>
      <c r="G28" s="771">
        <f t="shared" si="0"/>
        <v>224.95000000000073</v>
      </c>
      <c r="H28" s="1061"/>
      <c r="I28" s="1062"/>
      <c r="J28" s="1062"/>
      <c r="K28" s="1062"/>
      <c r="L28" s="1062"/>
      <c r="M28" s="1063"/>
    </row>
    <row r="29" spans="1:13" s="174" customFormat="1" ht="15" customHeight="1">
      <c r="A29" s="173">
        <v>18</v>
      </c>
      <c r="B29" s="175" t="s">
        <v>669</v>
      </c>
      <c r="C29" s="244">
        <v>11050.52</v>
      </c>
      <c r="D29" s="244">
        <v>570.92999999999995</v>
      </c>
      <c r="E29" s="760">
        <v>6424.8899999999994</v>
      </c>
      <c r="F29" s="768">
        <v>6886.26</v>
      </c>
      <c r="G29" s="771">
        <f t="shared" si="0"/>
        <v>109.55999999999949</v>
      </c>
      <c r="H29" s="1061"/>
      <c r="I29" s="1062"/>
      <c r="J29" s="1062"/>
      <c r="K29" s="1062"/>
      <c r="L29" s="1062"/>
      <c r="M29" s="1063"/>
    </row>
    <row r="30" spans="1:13" s="174" customFormat="1" ht="15" customHeight="1">
      <c r="A30" s="173">
        <v>19</v>
      </c>
      <c r="B30" s="175" t="s">
        <v>670</v>
      </c>
      <c r="C30" s="244">
        <v>13435.189999999999</v>
      </c>
      <c r="D30" s="244">
        <v>0</v>
      </c>
      <c r="E30" s="761">
        <v>8884.25</v>
      </c>
      <c r="F30" s="768">
        <v>8595.83</v>
      </c>
      <c r="G30" s="771">
        <f t="shared" si="0"/>
        <v>288.42000000000007</v>
      </c>
      <c r="H30" s="1061"/>
      <c r="I30" s="1062"/>
      <c r="J30" s="1062"/>
      <c r="K30" s="1062"/>
      <c r="L30" s="1062"/>
      <c r="M30" s="1063"/>
    </row>
    <row r="31" spans="1:13" s="174" customFormat="1" ht="15" customHeight="1">
      <c r="A31" s="173">
        <v>20</v>
      </c>
      <c r="B31" s="175" t="s">
        <v>671</v>
      </c>
      <c r="C31" s="244">
        <v>5979.76</v>
      </c>
      <c r="D31" s="244">
        <v>0</v>
      </c>
      <c r="E31" s="760">
        <v>4307.97</v>
      </c>
      <c r="F31" s="768">
        <v>4177.17</v>
      </c>
      <c r="G31" s="771">
        <f t="shared" si="0"/>
        <v>130.80000000000018</v>
      </c>
      <c r="H31" s="1061"/>
      <c r="I31" s="1062"/>
      <c r="J31" s="1062"/>
      <c r="K31" s="1062"/>
      <c r="L31" s="1062"/>
      <c r="M31" s="1063"/>
    </row>
    <row r="32" spans="1:13" s="174" customFormat="1" ht="15" customHeight="1">
      <c r="A32" s="173">
        <v>21</v>
      </c>
      <c r="B32" s="175" t="s">
        <v>672</v>
      </c>
      <c r="C32" s="244">
        <v>1557.73</v>
      </c>
      <c r="D32" s="244">
        <v>1397.83</v>
      </c>
      <c r="E32" s="760">
        <v>0</v>
      </c>
      <c r="F32" s="768">
        <v>1382.94</v>
      </c>
      <c r="G32" s="771">
        <f t="shared" si="0"/>
        <v>14.889999999999873</v>
      </c>
      <c r="H32" s="1061"/>
      <c r="I32" s="1062"/>
      <c r="J32" s="1062"/>
      <c r="K32" s="1062"/>
      <c r="L32" s="1062"/>
      <c r="M32" s="1063"/>
    </row>
    <row r="33" spans="1:13" s="174" customFormat="1" ht="15" customHeight="1">
      <c r="A33" s="173">
        <v>22</v>
      </c>
      <c r="B33" s="175" t="s">
        <v>673</v>
      </c>
      <c r="C33" s="244">
        <v>3435.82</v>
      </c>
      <c r="D33" s="244">
        <v>95.449999999999818</v>
      </c>
      <c r="E33" s="761">
        <v>2569.5</v>
      </c>
      <c r="F33" s="768">
        <v>2398.46</v>
      </c>
      <c r="G33" s="771">
        <f t="shared" si="0"/>
        <v>266.48999999999978</v>
      </c>
      <c r="H33" s="1061"/>
      <c r="I33" s="1062"/>
      <c r="J33" s="1062"/>
      <c r="K33" s="1062"/>
      <c r="L33" s="1062"/>
      <c r="M33" s="1063"/>
    </row>
    <row r="34" spans="1:13" ht="15" customHeight="1">
      <c r="A34" s="173">
        <v>23</v>
      </c>
      <c r="B34" s="175" t="s">
        <v>674</v>
      </c>
      <c r="C34" s="244">
        <v>1999.2600000000002</v>
      </c>
      <c r="D34" s="244">
        <v>0</v>
      </c>
      <c r="E34" s="761">
        <v>1481.6599999999999</v>
      </c>
      <c r="F34" s="768">
        <v>1333.49</v>
      </c>
      <c r="G34" s="771">
        <f t="shared" si="0"/>
        <v>148.16999999999985</v>
      </c>
      <c r="H34" s="1061"/>
      <c r="I34" s="1062"/>
      <c r="J34" s="1062"/>
      <c r="K34" s="1062"/>
      <c r="L34" s="1062"/>
      <c r="M34" s="1063"/>
    </row>
    <row r="35" spans="1:13" ht="15" customHeight="1">
      <c r="A35" s="176">
        <v>24</v>
      </c>
      <c r="B35" s="175" t="s">
        <v>675</v>
      </c>
      <c r="C35" s="244">
        <v>453.76</v>
      </c>
      <c r="D35" s="244">
        <v>0</v>
      </c>
      <c r="E35" s="760">
        <v>289.08</v>
      </c>
      <c r="F35" s="768">
        <v>260.17</v>
      </c>
      <c r="G35" s="771">
        <f t="shared" si="0"/>
        <v>28.909999999999968</v>
      </c>
      <c r="H35" s="1061"/>
      <c r="I35" s="1062"/>
      <c r="J35" s="1062"/>
      <c r="K35" s="1062"/>
      <c r="L35" s="1062"/>
      <c r="M35" s="1063"/>
    </row>
    <row r="36" spans="1:13" ht="15" customHeight="1">
      <c r="A36" s="1027" t="s">
        <v>16</v>
      </c>
      <c r="B36" s="1028"/>
      <c r="C36" s="258">
        <f>SUM(C12:C35)</f>
        <v>139561.16000000006</v>
      </c>
      <c r="D36" s="258">
        <f>SUM(D12:D35)</f>
        <v>7757.1724999999997</v>
      </c>
      <c r="E36" s="258">
        <f>SUM(E12:E35)</f>
        <v>98154.92</v>
      </c>
      <c r="F36" s="772">
        <f>SUM(F12:F35)</f>
        <v>101158.76000000001</v>
      </c>
      <c r="G36" s="258">
        <f>SUM(G12:G35)</f>
        <v>4753.3325000000023</v>
      </c>
      <c r="H36" s="1064"/>
      <c r="I36" s="1065"/>
      <c r="J36" s="1065"/>
      <c r="K36" s="1065"/>
      <c r="L36" s="1065"/>
      <c r="M36" s="1066"/>
    </row>
    <row r="37" spans="1:13">
      <c r="A37" s="14" t="s">
        <v>628</v>
      </c>
      <c r="B37" s="15"/>
      <c r="C37" s="15"/>
      <c r="D37" s="15"/>
      <c r="E37" s="15"/>
      <c r="F37" s="15"/>
      <c r="G37" s="15"/>
      <c r="H37" s="259"/>
      <c r="I37" s="15"/>
      <c r="J37" s="15"/>
      <c r="K37" s="15"/>
      <c r="L37" s="15"/>
    </row>
    <row r="38" spans="1:13" ht="15.75" customHeight="1">
      <c r="A38" s="357" t="s">
        <v>855</v>
      </c>
      <c r="B38" s="357"/>
      <c r="C38" s="358"/>
      <c r="D38" s="357"/>
      <c r="E38" s="357"/>
      <c r="F38" s="247"/>
      <c r="G38" s="247"/>
      <c r="H38" s="9"/>
      <c r="I38" s="9"/>
      <c r="J38" s="9"/>
      <c r="K38" s="9"/>
      <c r="L38" s="9"/>
    </row>
    <row r="39" spans="1:13" ht="15.75" customHeight="1">
      <c r="A39" s="9"/>
      <c r="B39" s="9"/>
      <c r="C39" s="267"/>
      <c r="D39" s="254"/>
      <c r="E39" s="267"/>
      <c r="F39" s="267"/>
      <c r="G39" s="267"/>
      <c r="H39" s="9"/>
      <c r="I39" s="343"/>
      <c r="J39" s="343"/>
      <c r="K39" s="343"/>
      <c r="L39" s="343"/>
    </row>
    <row r="40" spans="1:13" ht="14.25" customHeight="1">
      <c r="A40" s="254"/>
      <c r="B40" s="254"/>
      <c r="C40" s="271"/>
      <c r="D40" s="206"/>
      <c r="E40" s="254"/>
      <c r="F40" s="271"/>
      <c r="G40" s="254"/>
      <c r="H40" s="254"/>
      <c r="I40" s="343"/>
      <c r="J40" s="343"/>
      <c r="K40" s="343"/>
      <c r="L40" s="343"/>
    </row>
    <row r="41" spans="1:13" ht="12.75" customHeight="1">
      <c r="A41" s="254"/>
      <c r="B41" s="254"/>
      <c r="C41" s="254"/>
      <c r="D41" s="254"/>
      <c r="E41" s="254"/>
      <c r="F41" s="254"/>
      <c r="G41" s="254"/>
      <c r="H41" s="254"/>
      <c r="I41" s="343"/>
      <c r="J41" s="343"/>
      <c r="K41" s="343"/>
      <c r="L41" s="343"/>
    </row>
    <row r="42" spans="1:13" ht="12.75" customHeight="1">
      <c r="A42" s="9" t="s">
        <v>1117</v>
      </c>
      <c r="B42" s="337"/>
      <c r="C42" s="337"/>
      <c r="D42" s="916" t="s">
        <v>847</v>
      </c>
      <c r="E42" s="916"/>
      <c r="F42" s="916"/>
      <c r="G42" s="916"/>
      <c r="H42" s="337"/>
      <c r="I42" s="916" t="s">
        <v>846</v>
      </c>
      <c r="J42" s="916"/>
      <c r="K42" s="916"/>
      <c r="L42" s="916"/>
    </row>
    <row r="43" spans="1:13">
      <c r="A43" s="339"/>
      <c r="B43" s="9"/>
      <c r="C43" s="9"/>
      <c r="D43" s="915" t="s">
        <v>845</v>
      </c>
      <c r="E43" s="915"/>
      <c r="F43" s="915"/>
      <c r="G43" s="915"/>
      <c r="H43" s="339"/>
      <c r="I43" s="1038" t="s">
        <v>845</v>
      </c>
      <c r="J43" s="1038"/>
      <c r="K43" s="1038"/>
      <c r="L43" s="1038"/>
      <c r="M43" s="26"/>
    </row>
    <row r="44" spans="1:13">
      <c r="A44" s="9"/>
      <c r="D44" s="915" t="s">
        <v>848</v>
      </c>
      <c r="E44" s="915"/>
      <c r="F44" s="915"/>
      <c r="G44" s="915"/>
    </row>
    <row r="45" spans="1:13">
      <c r="A45" s="1051"/>
      <c r="B45" s="1051"/>
      <c r="C45" s="1051"/>
      <c r="D45" s="1051"/>
      <c r="E45" s="1051"/>
      <c r="F45" s="1051"/>
      <c r="G45" s="1051"/>
      <c r="H45" s="1051"/>
      <c r="I45" s="1051"/>
      <c r="J45" s="1051"/>
      <c r="K45" s="1051"/>
      <c r="L45" s="1051"/>
    </row>
  </sheetData>
  <mergeCells count="18">
    <mergeCell ref="I8:L8"/>
    <mergeCell ref="A45:L45"/>
    <mergeCell ref="A9:A10"/>
    <mergeCell ref="B9:B10"/>
    <mergeCell ref="C9:G9"/>
    <mergeCell ref="H9:L9"/>
    <mergeCell ref="A36:B36"/>
    <mergeCell ref="H12:M36"/>
    <mergeCell ref="I42:L42"/>
    <mergeCell ref="I43:L43"/>
    <mergeCell ref="D42:G42"/>
    <mergeCell ref="D43:G43"/>
    <mergeCell ref="D44:G44"/>
    <mergeCell ref="F7:L7"/>
    <mergeCell ref="L1:M1"/>
    <mergeCell ref="A2:L2"/>
    <mergeCell ref="A3:L3"/>
    <mergeCell ref="A5:L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  <rowBreaks count="1" manualBreakCount="1">
    <brk id="44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51"/>
  <sheetViews>
    <sheetView view="pageBreakPreview" topLeftCell="A22" zoomScale="85" zoomScaleSheetLayoutView="85" workbookViewId="0">
      <selection activeCell="A45" sqref="A45"/>
    </sheetView>
  </sheetViews>
  <sheetFormatPr defaultColWidth="9.140625" defaultRowHeight="12.75"/>
  <cols>
    <col min="1" max="1" width="5.7109375" style="86" customWidth="1"/>
    <col min="2" max="2" width="14.28515625" style="86" customWidth="1"/>
    <col min="3" max="4" width="13" style="86" customWidth="1"/>
    <col min="5" max="5" width="12.42578125" style="86" customWidth="1"/>
    <col min="6" max="6" width="14.85546875" style="86" bestFit="1" customWidth="1"/>
    <col min="7" max="7" width="13.140625" style="86" customWidth="1"/>
    <col min="8" max="8" width="14.85546875" style="86" bestFit="1" customWidth="1"/>
    <col min="9" max="9" width="12.140625" style="86" customWidth="1"/>
    <col min="10" max="10" width="12.140625" style="148" customWidth="1"/>
    <col min="11" max="11" width="16.5703125" style="86" customWidth="1"/>
    <col min="12" max="12" width="13.140625" style="86" customWidth="1"/>
    <col min="13" max="13" width="12.7109375" style="86" customWidth="1"/>
    <col min="14" max="16384" width="9.140625" style="86"/>
  </cols>
  <sheetData>
    <row r="1" spans="1:13">
      <c r="K1" s="933" t="s">
        <v>189</v>
      </c>
      <c r="L1" s="933"/>
      <c r="M1" s="933"/>
    </row>
    <row r="2" spans="1:13" ht="12.75" customHeight="1"/>
    <row r="3" spans="1:13" ht="15.75">
      <c r="B3" s="1068" t="s">
        <v>0</v>
      </c>
      <c r="C3" s="1068"/>
      <c r="D3" s="1068"/>
      <c r="E3" s="1068"/>
      <c r="F3" s="1068"/>
      <c r="G3" s="1068"/>
      <c r="H3" s="1068"/>
      <c r="I3" s="1068"/>
      <c r="J3" s="1068"/>
      <c r="K3" s="1068"/>
    </row>
    <row r="4" spans="1:13" ht="20.25">
      <c r="B4" s="1069" t="s">
        <v>857</v>
      </c>
      <c r="C4" s="1069"/>
      <c r="D4" s="1069"/>
      <c r="E4" s="1069"/>
      <c r="F4" s="1069"/>
      <c r="G4" s="1069"/>
      <c r="H4" s="1069"/>
      <c r="I4" s="1069"/>
      <c r="J4" s="1069"/>
      <c r="K4" s="1069"/>
    </row>
    <row r="5" spans="1:13" ht="10.5" customHeight="1"/>
    <row r="6" spans="1:13" ht="15.75">
      <c r="A6" s="137" t="s">
        <v>898</v>
      </c>
      <c r="B6" s="137"/>
      <c r="C6" s="137"/>
      <c r="D6" s="137"/>
      <c r="E6" s="137"/>
      <c r="F6" s="137"/>
      <c r="G6" s="137"/>
      <c r="H6" s="137"/>
      <c r="I6" s="137"/>
      <c r="J6" s="149"/>
      <c r="K6" s="137"/>
    </row>
    <row r="7" spans="1:13" ht="15.75">
      <c r="B7" s="87"/>
      <c r="C7" s="87"/>
      <c r="D7" s="87"/>
      <c r="E7" s="87"/>
      <c r="F7" s="87"/>
      <c r="G7" s="87"/>
      <c r="H7" s="87"/>
      <c r="L7" s="1074" t="s">
        <v>169</v>
      </c>
      <c r="M7" s="1074"/>
    </row>
    <row r="8" spans="1:13" ht="15.75">
      <c r="A8" s="26" t="s">
        <v>700</v>
      </c>
      <c r="B8" s="26"/>
      <c r="C8" s="9"/>
      <c r="D8" s="9"/>
      <c r="E8" s="87"/>
      <c r="F8" s="87"/>
      <c r="G8" s="1041" t="s">
        <v>875</v>
      </c>
      <c r="H8" s="1041"/>
      <c r="I8" s="1041"/>
      <c r="J8" s="1041"/>
      <c r="K8" s="1041"/>
      <c r="L8" s="1041"/>
      <c r="M8" s="1041"/>
    </row>
    <row r="9" spans="1:13">
      <c r="A9" s="1075" t="s">
        <v>20</v>
      </c>
      <c r="B9" s="1070" t="s">
        <v>3</v>
      </c>
      <c r="C9" s="1070" t="s">
        <v>899</v>
      </c>
      <c r="D9" s="1070" t="s">
        <v>897</v>
      </c>
      <c r="E9" s="1070" t="s">
        <v>201</v>
      </c>
      <c r="F9" s="1070" t="s">
        <v>200</v>
      </c>
      <c r="G9" s="1070"/>
      <c r="H9" s="1070" t="s">
        <v>166</v>
      </c>
      <c r="I9" s="1070"/>
      <c r="J9" s="1071" t="s">
        <v>401</v>
      </c>
      <c r="K9" s="1070" t="s">
        <v>168</v>
      </c>
      <c r="L9" s="1070" t="s">
        <v>377</v>
      </c>
      <c r="M9" s="1070" t="s">
        <v>214</v>
      </c>
    </row>
    <row r="10" spans="1:13">
      <c r="A10" s="1076"/>
      <c r="B10" s="1070"/>
      <c r="C10" s="1070"/>
      <c r="D10" s="1070"/>
      <c r="E10" s="1070"/>
      <c r="F10" s="1070"/>
      <c r="G10" s="1070"/>
      <c r="H10" s="1070"/>
      <c r="I10" s="1070"/>
      <c r="J10" s="1072"/>
      <c r="K10" s="1070"/>
      <c r="L10" s="1070"/>
      <c r="M10" s="1070"/>
    </row>
    <row r="11" spans="1:13" ht="27" customHeight="1">
      <c r="A11" s="1077"/>
      <c r="B11" s="1070"/>
      <c r="C11" s="1070"/>
      <c r="D11" s="1070"/>
      <c r="E11" s="1070"/>
      <c r="F11" s="217" t="s">
        <v>167</v>
      </c>
      <c r="G11" s="217" t="s">
        <v>215</v>
      </c>
      <c r="H11" s="217" t="s">
        <v>167</v>
      </c>
      <c r="I11" s="217" t="s">
        <v>215</v>
      </c>
      <c r="J11" s="1073"/>
      <c r="K11" s="1070"/>
      <c r="L11" s="1070"/>
      <c r="M11" s="1070"/>
    </row>
    <row r="12" spans="1:13">
      <c r="A12" s="230">
        <v>1</v>
      </c>
      <c r="B12" s="230">
        <v>2</v>
      </c>
      <c r="C12" s="230">
        <v>3</v>
      </c>
      <c r="D12" s="230">
        <v>4</v>
      </c>
      <c r="E12" s="230">
        <v>5</v>
      </c>
      <c r="F12" s="230">
        <v>6</v>
      </c>
      <c r="G12" s="230">
        <v>7</v>
      </c>
      <c r="H12" s="230">
        <v>8</v>
      </c>
      <c r="I12" s="230">
        <v>9</v>
      </c>
      <c r="J12" s="230">
        <v>10</v>
      </c>
      <c r="K12" s="230">
        <v>11</v>
      </c>
      <c r="L12" s="230">
        <v>12</v>
      </c>
      <c r="M12" s="230">
        <v>13</v>
      </c>
    </row>
    <row r="13" spans="1:13" ht="15" customHeight="1">
      <c r="A13" s="265">
        <v>1</v>
      </c>
      <c r="B13" s="266" t="s">
        <v>652</v>
      </c>
      <c r="C13" s="200">
        <v>134.37809999999999</v>
      </c>
      <c r="D13" s="200">
        <v>48.334745999999981</v>
      </c>
      <c r="E13" s="200">
        <v>86.043354000000008</v>
      </c>
      <c r="F13" s="200">
        <f>T6_FG_py_Utlsn!E12+'T6A_FG_Upy_Utlsn '!E12</f>
        <v>2491.16</v>
      </c>
      <c r="G13" s="200">
        <f>F13*3000/100000</f>
        <v>74.734800000000007</v>
      </c>
      <c r="H13" s="500">
        <f>F13</f>
        <v>2491.16</v>
      </c>
      <c r="I13" s="500">
        <f>G13</f>
        <v>74.734800000000007</v>
      </c>
      <c r="J13" s="200">
        <f>G13-I13</f>
        <v>0</v>
      </c>
      <c r="K13" s="200">
        <f>D13+E13-I13</f>
        <v>59.643299999999982</v>
      </c>
      <c r="L13" s="200">
        <v>0</v>
      </c>
      <c r="M13" s="200">
        <v>0</v>
      </c>
    </row>
    <row r="14" spans="1:13" ht="15" customHeight="1">
      <c r="A14" s="265">
        <v>2</v>
      </c>
      <c r="B14" s="266" t="s">
        <v>653</v>
      </c>
      <c r="C14" s="200">
        <v>368.35980000000001</v>
      </c>
      <c r="D14" s="200">
        <v>101.12791800000002</v>
      </c>
      <c r="E14" s="200">
        <v>267.23188199999998</v>
      </c>
      <c r="F14" s="200">
        <f>T6_FG_py_Utlsn!E13+'T6A_FG_Upy_Utlsn '!E13</f>
        <v>8242.02</v>
      </c>
      <c r="G14" s="200">
        <f t="shared" ref="G14:G36" si="0">F14*3000/100000</f>
        <v>247.26060000000001</v>
      </c>
      <c r="H14" s="500">
        <f t="shared" ref="H14:H36" si="1">F14</f>
        <v>8242.02</v>
      </c>
      <c r="I14" s="500">
        <f t="shared" ref="I14:I36" si="2">G14</f>
        <v>247.26060000000001</v>
      </c>
      <c r="J14" s="200">
        <f t="shared" ref="J14:J17" si="3">G14-I14</f>
        <v>0</v>
      </c>
      <c r="K14" s="200">
        <f t="shared" ref="K14:K36" si="4">D14+E14-I14</f>
        <v>121.0992</v>
      </c>
      <c r="L14" s="200">
        <v>0</v>
      </c>
      <c r="M14" s="200">
        <v>0</v>
      </c>
    </row>
    <row r="15" spans="1:13" ht="15" customHeight="1">
      <c r="A15" s="265">
        <v>3</v>
      </c>
      <c r="B15" s="266" t="s">
        <v>654</v>
      </c>
      <c r="C15" s="200">
        <v>388.55610000000001</v>
      </c>
      <c r="D15" s="200">
        <v>119.86973999999998</v>
      </c>
      <c r="E15" s="200">
        <v>268.68636000000004</v>
      </c>
      <c r="F15" s="200">
        <f>T6_FG_py_Utlsn!E14+'T6A_FG_Upy_Utlsn '!E14</f>
        <v>9923.59</v>
      </c>
      <c r="G15" s="200">
        <f t="shared" si="0"/>
        <v>297.70769999999999</v>
      </c>
      <c r="H15" s="500">
        <f t="shared" si="1"/>
        <v>9923.59</v>
      </c>
      <c r="I15" s="500">
        <f t="shared" si="2"/>
        <v>297.70769999999999</v>
      </c>
      <c r="J15" s="200">
        <f t="shared" si="3"/>
        <v>0</v>
      </c>
      <c r="K15" s="200">
        <f t="shared" si="4"/>
        <v>90.848400000000026</v>
      </c>
      <c r="L15" s="200">
        <v>0</v>
      </c>
      <c r="M15" s="200">
        <v>0</v>
      </c>
    </row>
    <row r="16" spans="1:13" ht="15" customHeight="1">
      <c r="A16" s="265">
        <v>4</v>
      </c>
      <c r="B16" s="266" t="s">
        <v>655</v>
      </c>
      <c r="C16" s="200">
        <v>375.64229999999998</v>
      </c>
      <c r="D16" s="200">
        <v>112.64513999999997</v>
      </c>
      <c r="E16" s="200">
        <v>262.99716000000001</v>
      </c>
      <c r="F16" s="200">
        <f>T6_FG_py_Utlsn!E15+'T6A_FG_Upy_Utlsn '!E15</f>
        <v>10117.07</v>
      </c>
      <c r="G16" s="200">
        <f t="shared" si="0"/>
        <v>303.51209999999998</v>
      </c>
      <c r="H16" s="500">
        <f t="shared" si="1"/>
        <v>10117.07</v>
      </c>
      <c r="I16" s="500">
        <f t="shared" si="2"/>
        <v>303.51209999999998</v>
      </c>
      <c r="J16" s="200">
        <f t="shared" si="3"/>
        <v>0</v>
      </c>
      <c r="K16" s="200">
        <f t="shared" si="4"/>
        <v>72.130200000000002</v>
      </c>
      <c r="L16" s="200">
        <v>0</v>
      </c>
      <c r="M16" s="200">
        <v>0</v>
      </c>
    </row>
    <row r="17" spans="1:13" ht="15" customHeight="1">
      <c r="A17" s="265">
        <v>5</v>
      </c>
      <c r="B17" s="266" t="s">
        <v>656</v>
      </c>
      <c r="C17" s="200">
        <v>314.58449999999999</v>
      </c>
      <c r="D17" s="200">
        <v>141.99406199999996</v>
      </c>
      <c r="E17" s="200">
        <v>172.59043800000003</v>
      </c>
      <c r="F17" s="200">
        <f>T6_FG_py_Utlsn!E16+'T6A_FG_Upy_Utlsn '!E16</f>
        <v>7897.26</v>
      </c>
      <c r="G17" s="200">
        <f t="shared" si="0"/>
        <v>236.9178</v>
      </c>
      <c r="H17" s="500">
        <f t="shared" si="1"/>
        <v>7897.26</v>
      </c>
      <c r="I17" s="500">
        <f t="shared" si="2"/>
        <v>236.9178</v>
      </c>
      <c r="J17" s="200">
        <f t="shared" si="3"/>
        <v>0</v>
      </c>
      <c r="K17" s="200">
        <f t="shared" si="4"/>
        <v>77.666699999999992</v>
      </c>
      <c r="L17" s="200">
        <v>0</v>
      </c>
      <c r="M17" s="200">
        <v>0</v>
      </c>
    </row>
    <row r="18" spans="1:13" s="88" customFormat="1" ht="15" customHeight="1">
      <c r="A18" s="265">
        <v>6</v>
      </c>
      <c r="B18" s="266" t="s">
        <v>657</v>
      </c>
      <c r="C18" s="200">
        <v>170.40809999999999</v>
      </c>
      <c r="D18" s="200">
        <v>111.80414400000002</v>
      </c>
      <c r="E18" s="200">
        <v>58.603955999999968</v>
      </c>
      <c r="F18" s="200">
        <f>T6_FG_py_Utlsn!E17+'T6A_FG_Upy_Utlsn '!E17</f>
        <v>4769.8</v>
      </c>
      <c r="G18" s="200">
        <f t="shared" si="0"/>
        <v>143.09399999999999</v>
      </c>
      <c r="H18" s="500">
        <f t="shared" si="1"/>
        <v>4769.8</v>
      </c>
      <c r="I18" s="500">
        <f t="shared" si="2"/>
        <v>143.09399999999999</v>
      </c>
      <c r="J18" s="200">
        <f>G18-I18</f>
        <v>0</v>
      </c>
      <c r="K18" s="200">
        <f t="shared" si="4"/>
        <v>27.314099999999996</v>
      </c>
      <c r="L18" s="200">
        <v>0</v>
      </c>
      <c r="M18" s="200">
        <v>0</v>
      </c>
    </row>
    <row r="19" spans="1:13" s="88" customFormat="1" ht="15" customHeight="1">
      <c r="A19" s="265">
        <v>7</v>
      </c>
      <c r="B19" s="266" t="s">
        <v>658</v>
      </c>
      <c r="C19" s="200">
        <v>355.05270000000002</v>
      </c>
      <c r="D19" s="200">
        <v>124.6467351</v>
      </c>
      <c r="E19" s="200">
        <v>230.40596490000001</v>
      </c>
      <c r="F19" s="200">
        <f>T6_FG_py_Utlsn!E18+'T6A_FG_Upy_Utlsn '!E18</f>
        <v>9155.0300000000007</v>
      </c>
      <c r="G19" s="200">
        <f t="shared" si="0"/>
        <v>274.65090000000004</v>
      </c>
      <c r="H19" s="500">
        <f t="shared" si="1"/>
        <v>9155.0300000000007</v>
      </c>
      <c r="I19" s="500">
        <f t="shared" si="2"/>
        <v>274.65090000000004</v>
      </c>
      <c r="J19" s="200">
        <v>0</v>
      </c>
      <c r="K19" s="200">
        <f t="shared" si="4"/>
        <v>80.40179999999998</v>
      </c>
      <c r="L19" s="200">
        <v>0</v>
      </c>
      <c r="M19" s="200">
        <v>0</v>
      </c>
    </row>
    <row r="20" spans="1:13" ht="15" customHeight="1">
      <c r="A20" s="265">
        <v>8</v>
      </c>
      <c r="B20" s="266" t="s">
        <v>659</v>
      </c>
      <c r="C20" s="200">
        <v>36.066000000000003</v>
      </c>
      <c r="D20" s="200">
        <v>37.458785999999989</v>
      </c>
      <c r="E20" s="200">
        <v>-1.3927859999999868</v>
      </c>
      <c r="F20" s="200">
        <f>T6_FG_py_Utlsn!E19+'T6A_FG_Upy_Utlsn '!E19</f>
        <v>1058.02</v>
      </c>
      <c r="G20" s="200">
        <f t="shared" si="0"/>
        <v>31.740600000000001</v>
      </c>
      <c r="H20" s="500">
        <f t="shared" si="1"/>
        <v>1058.02</v>
      </c>
      <c r="I20" s="500">
        <f t="shared" si="2"/>
        <v>31.740600000000001</v>
      </c>
      <c r="J20" s="200">
        <v>0</v>
      </c>
      <c r="K20" s="200">
        <f t="shared" si="4"/>
        <v>4.3254000000000019</v>
      </c>
      <c r="L20" s="200">
        <v>0</v>
      </c>
      <c r="M20" s="200">
        <v>0</v>
      </c>
    </row>
    <row r="21" spans="1:13" ht="15" customHeight="1">
      <c r="A21" s="265">
        <v>9</v>
      </c>
      <c r="B21" s="266" t="s">
        <v>660</v>
      </c>
      <c r="C21" s="200">
        <v>374.89710000000002</v>
      </c>
      <c r="D21" s="200">
        <v>75.988829999999837</v>
      </c>
      <c r="E21" s="200">
        <v>298.90827000000019</v>
      </c>
      <c r="F21" s="200">
        <f>T6_FG_py_Utlsn!E20+'T6A_FG_Upy_Utlsn '!E20</f>
        <v>11404.06</v>
      </c>
      <c r="G21" s="200">
        <f t="shared" si="0"/>
        <v>342.12180000000001</v>
      </c>
      <c r="H21" s="500">
        <f t="shared" si="1"/>
        <v>11404.06</v>
      </c>
      <c r="I21" s="500">
        <f t="shared" si="2"/>
        <v>342.12180000000001</v>
      </c>
      <c r="J21" s="200">
        <v>0</v>
      </c>
      <c r="K21" s="200">
        <f t="shared" si="4"/>
        <v>32.775300000000016</v>
      </c>
      <c r="L21" s="200">
        <v>0</v>
      </c>
      <c r="M21" s="200">
        <v>0</v>
      </c>
    </row>
    <row r="22" spans="1:13" ht="15" customHeight="1">
      <c r="A22" s="265">
        <v>10</v>
      </c>
      <c r="B22" s="266" t="s">
        <v>661</v>
      </c>
      <c r="C22" s="200">
        <v>350.27699999999999</v>
      </c>
      <c r="D22" s="200">
        <v>119.74604700000003</v>
      </c>
      <c r="E22" s="200">
        <v>230.53095299999995</v>
      </c>
      <c r="F22" s="200">
        <f>T6_FG_py_Utlsn!E21+'T6A_FG_Upy_Utlsn '!E21</f>
        <v>8539.18</v>
      </c>
      <c r="G22" s="200">
        <f t="shared" si="0"/>
        <v>256.17540000000002</v>
      </c>
      <c r="H22" s="500">
        <f t="shared" si="1"/>
        <v>8539.18</v>
      </c>
      <c r="I22" s="500">
        <f t="shared" si="2"/>
        <v>256.17540000000002</v>
      </c>
      <c r="J22" s="200">
        <v>0</v>
      </c>
      <c r="K22" s="200">
        <f t="shared" si="4"/>
        <v>94.101599999999962</v>
      </c>
      <c r="L22" s="200">
        <v>0</v>
      </c>
      <c r="M22" s="200">
        <v>0</v>
      </c>
    </row>
    <row r="23" spans="1:13" ht="15" customHeight="1">
      <c r="A23" s="265">
        <v>11</v>
      </c>
      <c r="B23" s="266" t="s">
        <v>662</v>
      </c>
      <c r="C23" s="200">
        <v>198.15690000000001</v>
      </c>
      <c r="D23" s="200">
        <v>90.290310000000034</v>
      </c>
      <c r="E23" s="200">
        <v>107.86658999999997</v>
      </c>
      <c r="F23" s="200">
        <f>T6_FG_py_Utlsn!E22+'T6A_FG_Upy_Utlsn '!E22</f>
        <v>4673.16</v>
      </c>
      <c r="G23" s="200">
        <f t="shared" si="0"/>
        <v>140.19479999999999</v>
      </c>
      <c r="H23" s="500">
        <f t="shared" si="1"/>
        <v>4673.16</v>
      </c>
      <c r="I23" s="500">
        <f t="shared" si="2"/>
        <v>140.19479999999999</v>
      </c>
      <c r="J23" s="200">
        <v>0</v>
      </c>
      <c r="K23" s="200">
        <f t="shared" si="4"/>
        <v>57.962100000000021</v>
      </c>
      <c r="L23" s="200">
        <v>0</v>
      </c>
      <c r="M23" s="200">
        <v>0</v>
      </c>
    </row>
    <row r="24" spans="1:13" ht="15" customHeight="1">
      <c r="A24" s="265">
        <v>12</v>
      </c>
      <c r="B24" s="266" t="s">
        <v>663</v>
      </c>
      <c r="C24" s="200">
        <v>162.3015</v>
      </c>
      <c r="D24" s="200">
        <v>97.507332000000034</v>
      </c>
      <c r="E24" s="200">
        <v>64.794167999999971</v>
      </c>
      <c r="F24" s="200">
        <f>T6_FG_py_Utlsn!E23+'T6A_FG_Upy_Utlsn '!E23</f>
        <v>2468.69</v>
      </c>
      <c r="G24" s="200">
        <f t="shared" si="0"/>
        <v>74.060699999999997</v>
      </c>
      <c r="H24" s="500">
        <f t="shared" si="1"/>
        <v>2468.69</v>
      </c>
      <c r="I24" s="500">
        <f t="shared" si="2"/>
        <v>74.060699999999997</v>
      </c>
      <c r="J24" s="200">
        <v>0</v>
      </c>
      <c r="K24" s="200">
        <f t="shared" si="4"/>
        <v>88.240800000000007</v>
      </c>
      <c r="L24" s="200">
        <v>0</v>
      </c>
      <c r="M24" s="200">
        <v>0</v>
      </c>
    </row>
    <row r="25" spans="1:13" ht="15" customHeight="1">
      <c r="A25" s="265">
        <v>13</v>
      </c>
      <c r="B25" s="266" t="s">
        <v>664</v>
      </c>
      <c r="C25" s="200">
        <v>448.0068</v>
      </c>
      <c r="D25" s="200">
        <v>217.40506800000009</v>
      </c>
      <c r="E25" s="200">
        <v>230.60173199999991</v>
      </c>
      <c r="F25" s="200">
        <f>T6_FG_py_Utlsn!E24+'T6A_FG_Upy_Utlsn '!E24</f>
        <v>12881.71</v>
      </c>
      <c r="G25" s="200">
        <f t="shared" si="0"/>
        <v>386.4513</v>
      </c>
      <c r="H25" s="500">
        <f t="shared" si="1"/>
        <v>12881.71</v>
      </c>
      <c r="I25" s="500">
        <f t="shared" si="2"/>
        <v>386.4513</v>
      </c>
      <c r="J25" s="200">
        <v>0</v>
      </c>
      <c r="K25" s="200">
        <f t="shared" si="4"/>
        <v>61.555499999999995</v>
      </c>
      <c r="L25" s="200">
        <v>0</v>
      </c>
      <c r="M25" s="200">
        <v>0</v>
      </c>
    </row>
    <row r="26" spans="1:13" ht="15" customHeight="1">
      <c r="A26" s="265">
        <v>14</v>
      </c>
      <c r="B26" s="266" t="s">
        <v>665</v>
      </c>
      <c r="C26" s="200">
        <v>901.78620000000001</v>
      </c>
      <c r="D26" s="200">
        <v>342.05964000000006</v>
      </c>
      <c r="E26" s="200">
        <v>559.72655999999995</v>
      </c>
      <c r="F26" s="200">
        <f>T6_FG_py_Utlsn!E25+'T6A_FG_Upy_Utlsn '!E25</f>
        <v>21886.6</v>
      </c>
      <c r="G26" s="200">
        <f t="shared" si="0"/>
        <v>656.59799999999996</v>
      </c>
      <c r="H26" s="500">
        <f t="shared" si="1"/>
        <v>21886.6</v>
      </c>
      <c r="I26" s="500">
        <f t="shared" si="2"/>
        <v>656.59799999999996</v>
      </c>
      <c r="J26" s="200">
        <v>0</v>
      </c>
      <c r="K26" s="200">
        <f t="shared" si="4"/>
        <v>245.18820000000005</v>
      </c>
      <c r="L26" s="200">
        <v>0</v>
      </c>
      <c r="M26" s="200">
        <v>0</v>
      </c>
    </row>
    <row r="27" spans="1:13" ht="15" customHeight="1">
      <c r="A27" s="265">
        <v>15</v>
      </c>
      <c r="B27" s="266" t="s">
        <v>666</v>
      </c>
      <c r="C27" s="200">
        <v>504.0150000000001</v>
      </c>
      <c r="D27" s="200">
        <v>198.82045199999999</v>
      </c>
      <c r="E27" s="200">
        <v>305.19454800000011</v>
      </c>
      <c r="F27" s="200">
        <f>T6_FG_py_Utlsn!E26+'T6A_FG_Upy_Utlsn '!E26</f>
        <v>11533.09</v>
      </c>
      <c r="G27" s="200">
        <f t="shared" si="0"/>
        <v>345.99270000000001</v>
      </c>
      <c r="H27" s="500">
        <f t="shared" si="1"/>
        <v>11533.09</v>
      </c>
      <c r="I27" s="500">
        <f t="shared" si="2"/>
        <v>345.99270000000001</v>
      </c>
      <c r="J27" s="200">
        <v>0</v>
      </c>
      <c r="K27" s="200">
        <f t="shared" si="4"/>
        <v>158.02230000000009</v>
      </c>
      <c r="L27" s="200">
        <v>0</v>
      </c>
      <c r="M27" s="200">
        <v>0</v>
      </c>
    </row>
    <row r="28" spans="1:13" ht="15" customHeight="1">
      <c r="A28" s="265">
        <v>16</v>
      </c>
      <c r="B28" s="266" t="s">
        <v>667</v>
      </c>
      <c r="C28" s="200">
        <v>403.49400000000003</v>
      </c>
      <c r="D28" s="200">
        <v>78.204771000000051</v>
      </c>
      <c r="E28" s="200">
        <v>325.28922899999998</v>
      </c>
      <c r="F28" s="200">
        <f>T6_FG_py_Utlsn!E27+'T6A_FG_Upy_Utlsn '!E27</f>
        <v>13757.11</v>
      </c>
      <c r="G28" s="200">
        <f t="shared" si="0"/>
        <v>412.7133</v>
      </c>
      <c r="H28" s="500">
        <f t="shared" si="1"/>
        <v>13757.11</v>
      </c>
      <c r="I28" s="500">
        <f t="shared" si="2"/>
        <v>412.7133</v>
      </c>
      <c r="J28" s="200">
        <v>0</v>
      </c>
      <c r="K28" s="200">
        <f t="shared" si="4"/>
        <v>-9.2192999999999756</v>
      </c>
      <c r="L28" s="200">
        <v>0</v>
      </c>
      <c r="M28" s="200">
        <v>0</v>
      </c>
    </row>
    <row r="29" spans="1:13" ht="15" customHeight="1">
      <c r="A29" s="265">
        <v>17</v>
      </c>
      <c r="B29" s="266" t="s">
        <v>668</v>
      </c>
      <c r="C29" s="200">
        <v>352.4427</v>
      </c>
      <c r="D29" s="200">
        <v>153.70786800000002</v>
      </c>
      <c r="E29" s="200">
        <v>198.73483199999998</v>
      </c>
      <c r="F29" s="200">
        <f>T6_FG_py_Utlsn!E28+'T6A_FG_Upy_Utlsn '!E28</f>
        <v>10714.32</v>
      </c>
      <c r="G29" s="200">
        <f t="shared" si="0"/>
        <v>321.42959999999999</v>
      </c>
      <c r="H29" s="500">
        <f t="shared" si="1"/>
        <v>10714.32</v>
      </c>
      <c r="I29" s="500">
        <f t="shared" si="2"/>
        <v>321.42959999999999</v>
      </c>
      <c r="J29" s="200">
        <v>0</v>
      </c>
      <c r="K29" s="200">
        <f t="shared" si="4"/>
        <v>31.013100000000009</v>
      </c>
      <c r="L29" s="200">
        <v>0</v>
      </c>
      <c r="M29" s="200">
        <v>0</v>
      </c>
    </row>
    <row r="30" spans="1:13" ht="15" customHeight="1">
      <c r="A30" s="265">
        <v>18</v>
      </c>
      <c r="B30" s="266" t="s">
        <v>669</v>
      </c>
      <c r="C30" s="200">
        <v>707.85900000000015</v>
      </c>
      <c r="D30" s="200">
        <v>411.84891719999996</v>
      </c>
      <c r="E30" s="200">
        <v>296.01008280000019</v>
      </c>
      <c r="F30" s="200">
        <f>T6_FG_py_Utlsn!E29+'T6A_FG_Upy_Utlsn '!E29</f>
        <v>12704.919999999998</v>
      </c>
      <c r="G30" s="200">
        <f t="shared" si="0"/>
        <v>381.1475999999999</v>
      </c>
      <c r="H30" s="500">
        <f t="shared" si="1"/>
        <v>12704.919999999998</v>
      </c>
      <c r="I30" s="500">
        <f t="shared" si="2"/>
        <v>381.1475999999999</v>
      </c>
      <c r="J30" s="200">
        <v>0</v>
      </c>
      <c r="K30" s="200">
        <f t="shared" si="4"/>
        <v>326.71140000000025</v>
      </c>
      <c r="L30" s="200">
        <v>0</v>
      </c>
      <c r="M30" s="200">
        <v>0</v>
      </c>
    </row>
    <row r="31" spans="1:13" ht="15" customHeight="1">
      <c r="A31" s="265">
        <v>19</v>
      </c>
      <c r="B31" s="266" t="s">
        <v>670</v>
      </c>
      <c r="C31" s="200">
        <v>822.45450000000005</v>
      </c>
      <c r="D31" s="200">
        <v>329.59536600000001</v>
      </c>
      <c r="E31" s="200">
        <v>492.85913400000004</v>
      </c>
      <c r="F31" s="200">
        <f>T6_FG_py_Utlsn!E30+'T6A_FG_Upy_Utlsn '!E30</f>
        <v>18097.28</v>
      </c>
      <c r="G31" s="200">
        <f t="shared" si="0"/>
        <v>542.91840000000002</v>
      </c>
      <c r="H31" s="500">
        <f t="shared" si="1"/>
        <v>18097.28</v>
      </c>
      <c r="I31" s="500">
        <f t="shared" si="2"/>
        <v>542.91840000000002</v>
      </c>
      <c r="J31" s="200">
        <v>0</v>
      </c>
      <c r="K31" s="200">
        <f t="shared" si="4"/>
        <v>279.53610000000003</v>
      </c>
      <c r="L31" s="200">
        <v>0</v>
      </c>
      <c r="M31" s="200">
        <v>0</v>
      </c>
    </row>
    <row r="32" spans="1:13" ht="15" customHeight="1">
      <c r="A32" s="265">
        <v>20</v>
      </c>
      <c r="B32" s="266" t="s">
        <v>671</v>
      </c>
      <c r="C32" s="200">
        <v>364.33199999999999</v>
      </c>
      <c r="D32" s="200">
        <v>130.53794699999997</v>
      </c>
      <c r="E32" s="200">
        <v>233.79405300000002</v>
      </c>
      <c r="F32" s="200">
        <f>T6_FG_py_Utlsn!E31+'T6A_FG_Upy_Utlsn '!E31</f>
        <v>8536.7200000000012</v>
      </c>
      <c r="G32" s="200">
        <f t="shared" si="0"/>
        <v>256.10160000000002</v>
      </c>
      <c r="H32" s="500">
        <f t="shared" si="1"/>
        <v>8536.7200000000012</v>
      </c>
      <c r="I32" s="500">
        <f t="shared" si="2"/>
        <v>256.10160000000002</v>
      </c>
      <c r="J32" s="200">
        <v>0</v>
      </c>
      <c r="K32" s="200">
        <f t="shared" si="4"/>
        <v>108.23039999999997</v>
      </c>
      <c r="L32" s="200">
        <v>0</v>
      </c>
      <c r="M32" s="200">
        <v>0</v>
      </c>
    </row>
    <row r="33" spans="1:13" ht="15" customHeight="1">
      <c r="A33" s="265">
        <v>21</v>
      </c>
      <c r="B33" s="266" t="s">
        <v>672</v>
      </c>
      <c r="C33" s="200">
        <v>88.525799999999975</v>
      </c>
      <c r="D33" s="200">
        <v>57.989861999999988</v>
      </c>
      <c r="E33" s="200">
        <v>30.535937999999987</v>
      </c>
      <c r="F33" s="200">
        <f>T6_FG_py_Utlsn!E32+'T6A_FG_Upy_Utlsn '!E32</f>
        <v>0</v>
      </c>
      <c r="G33" s="200">
        <f t="shared" si="0"/>
        <v>0</v>
      </c>
      <c r="H33" s="500">
        <f t="shared" si="1"/>
        <v>0</v>
      </c>
      <c r="I33" s="500">
        <f t="shared" si="2"/>
        <v>0</v>
      </c>
      <c r="J33" s="200">
        <v>0</v>
      </c>
      <c r="K33" s="200">
        <f t="shared" si="4"/>
        <v>88.525799999999975</v>
      </c>
      <c r="L33" s="200">
        <v>0</v>
      </c>
      <c r="M33" s="200">
        <v>0</v>
      </c>
    </row>
    <row r="34" spans="1:13" ht="15" customHeight="1">
      <c r="A34" s="265">
        <v>22</v>
      </c>
      <c r="B34" s="266" t="s">
        <v>673</v>
      </c>
      <c r="C34" s="200">
        <v>204.56129999999999</v>
      </c>
      <c r="D34" s="200">
        <v>77.40795756</v>
      </c>
      <c r="E34" s="200">
        <v>127.15334243999999</v>
      </c>
      <c r="F34" s="200">
        <f>T6_FG_py_Utlsn!E33+'T6A_FG_Upy_Utlsn '!E33</f>
        <v>5020.8500000000004</v>
      </c>
      <c r="G34" s="200">
        <f t="shared" si="0"/>
        <v>150.62550000000002</v>
      </c>
      <c r="H34" s="500">
        <f t="shared" si="1"/>
        <v>5020.8500000000004</v>
      </c>
      <c r="I34" s="500">
        <f t="shared" si="2"/>
        <v>150.62550000000002</v>
      </c>
      <c r="J34" s="200">
        <v>0</v>
      </c>
      <c r="K34" s="200">
        <f t="shared" si="4"/>
        <v>53.935799999999972</v>
      </c>
      <c r="L34" s="200">
        <v>0</v>
      </c>
      <c r="M34" s="200">
        <v>0</v>
      </c>
    </row>
    <row r="35" spans="1:13" ht="15" customHeight="1">
      <c r="A35" s="265">
        <v>23</v>
      </c>
      <c r="B35" s="266" t="s">
        <v>674</v>
      </c>
      <c r="C35" s="200">
        <v>124.41630000000001</v>
      </c>
      <c r="D35" s="200">
        <v>51.985085999999995</v>
      </c>
      <c r="E35" s="200">
        <v>72.431214000000011</v>
      </c>
      <c r="F35" s="200">
        <f>T6_FG_py_Utlsn!E34+'T6A_FG_Upy_Utlsn '!E34</f>
        <v>3143</v>
      </c>
      <c r="G35" s="200">
        <f t="shared" si="0"/>
        <v>94.29</v>
      </c>
      <c r="H35" s="500">
        <f t="shared" si="1"/>
        <v>3143</v>
      </c>
      <c r="I35" s="500">
        <f t="shared" si="2"/>
        <v>94.29</v>
      </c>
      <c r="J35" s="200">
        <v>0</v>
      </c>
      <c r="K35" s="200">
        <f t="shared" si="4"/>
        <v>30.126300000000001</v>
      </c>
      <c r="L35" s="200">
        <v>0</v>
      </c>
      <c r="M35" s="200">
        <v>0</v>
      </c>
    </row>
    <row r="36" spans="1:13" ht="15" customHeight="1">
      <c r="A36" s="176">
        <v>24</v>
      </c>
      <c r="B36" s="266" t="s">
        <v>675</v>
      </c>
      <c r="C36" s="200">
        <v>21.135300000000001</v>
      </c>
      <c r="D36" s="200">
        <v>0</v>
      </c>
      <c r="E36" s="200">
        <v>21.135300000000001</v>
      </c>
      <c r="F36" s="200">
        <f>T6_FG_py_Utlsn!E35+'T6A_FG_Upy_Utlsn '!E35</f>
        <v>626.34999999999991</v>
      </c>
      <c r="G36" s="200">
        <f t="shared" si="0"/>
        <v>18.790499999999998</v>
      </c>
      <c r="H36" s="500">
        <f t="shared" si="1"/>
        <v>626.34999999999991</v>
      </c>
      <c r="I36" s="500">
        <f t="shared" si="2"/>
        <v>18.790499999999998</v>
      </c>
      <c r="J36" s="200">
        <v>0</v>
      </c>
      <c r="K36" s="200">
        <f t="shared" si="4"/>
        <v>2.3448000000000029</v>
      </c>
      <c r="L36" s="200">
        <v>0</v>
      </c>
      <c r="M36" s="200">
        <v>0</v>
      </c>
    </row>
    <row r="37" spans="1:13" ht="15" customHeight="1">
      <c r="A37" s="1027" t="s">
        <v>16</v>
      </c>
      <c r="B37" s="1028"/>
      <c r="C37" s="480">
        <f t="shared" ref="C37:M37" si="5">SUM(C13:C36)</f>
        <v>8171.7090000000007</v>
      </c>
      <c r="D37" s="480">
        <f t="shared" si="5"/>
        <v>3230.9767248600001</v>
      </c>
      <c r="E37" s="480">
        <f t="shared" si="5"/>
        <v>4940.7322751400006</v>
      </c>
      <c r="F37" s="480">
        <f t="shared" si="5"/>
        <v>199640.99</v>
      </c>
      <c r="G37" s="480">
        <f t="shared" si="5"/>
        <v>5989.2297000000017</v>
      </c>
      <c r="H37" s="501">
        <f t="shared" si="5"/>
        <v>199640.99</v>
      </c>
      <c r="I37" s="501">
        <f t="shared" si="5"/>
        <v>5989.2297000000017</v>
      </c>
      <c r="J37" s="202">
        <f t="shared" si="5"/>
        <v>0</v>
      </c>
      <c r="K37" s="202">
        <f t="shared" ref="K37" si="6">D37+E37-I37</f>
        <v>2182.4792999999991</v>
      </c>
      <c r="L37" s="202">
        <f t="shared" si="5"/>
        <v>0</v>
      </c>
      <c r="M37" s="202">
        <f t="shared" si="5"/>
        <v>0</v>
      </c>
    </row>
    <row r="38" spans="1:13" ht="26.25" customHeight="1">
      <c r="J38" s="187"/>
    </row>
    <row r="39" spans="1:13" ht="31.5" customHeight="1">
      <c r="B39" s="331"/>
      <c r="C39" s="331" t="s">
        <v>841</v>
      </c>
      <c r="D39" s="332" t="s">
        <v>843</v>
      </c>
      <c r="E39" s="332" t="s">
        <v>842</v>
      </c>
      <c r="J39" s="328"/>
    </row>
    <row r="40" spans="1:13" ht="15" customHeight="1">
      <c r="B40" s="329" t="s">
        <v>839</v>
      </c>
      <c r="C40" s="333">
        <v>121637.66666666667</v>
      </c>
      <c r="D40" s="333">
        <v>3649.13</v>
      </c>
      <c r="E40" s="333">
        <v>3649.13</v>
      </c>
      <c r="F40" s="272"/>
      <c r="G40" s="272"/>
      <c r="H40" s="272"/>
      <c r="I40" s="272"/>
      <c r="J40" s="328"/>
      <c r="K40" s="272"/>
      <c r="L40" s="272"/>
      <c r="M40" s="272"/>
    </row>
    <row r="41" spans="1:13" ht="15" customHeight="1">
      <c r="B41" s="329" t="s">
        <v>840</v>
      </c>
      <c r="C41" s="333">
        <v>78003.323333333377</v>
      </c>
      <c r="D41" s="333">
        <v>2340.0997000000016</v>
      </c>
      <c r="E41" s="333">
        <v>2340.0997000000016</v>
      </c>
      <c r="F41" s="272"/>
      <c r="G41" s="272"/>
      <c r="J41" s="1067"/>
      <c r="K41" s="1067"/>
      <c r="L41" s="1067"/>
      <c r="M41" s="1067"/>
    </row>
    <row r="42" spans="1:13" ht="15" customHeight="1">
      <c r="A42" s="254"/>
      <c r="B42" s="330" t="s">
        <v>16</v>
      </c>
      <c r="C42" s="334">
        <f>SUM(C40:C41)</f>
        <v>199640.99000000005</v>
      </c>
      <c r="D42" s="334">
        <f>SUM(D40:D41)</f>
        <v>5989.2297000000017</v>
      </c>
      <c r="E42" s="334">
        <f>SUM(E40:E41)</f>
        <v>5989.2297000000017</v>
      </c>
      <c r="F42" s="254"/>
      <c r="G42" s="254"/>
      <c r="H42" s="254"/>
      <c r="I42" s="254"/>
      <c r="J42" s="1067"/>
      <c r="K42" s="1067"/>
      <c r="L42" s="1067"/>
      <c r="M42" s="1067"/>
    </row>
    <row r="43" spans="1:13" ht="15.75" customHeight="1">
      <c r="A43" s="254"/>
      <c r="B43" s="254"/>
      <c r="C43" s="271"/>
      <c r="D43" s="271"/>
      <c r="E43" s="254"/>
      <c r="F43" s="254"/>
      <c r="G43" s="254"/>
      <c r="H43" s="254"/>
      <c r="I43" s="254"/>
      <c r="J43" s="1067"/>
      <c r="K43" s="1067"/>
      <c r="L43" s="1067"/>
      <c r="M43" s="1067"/>
    </row>
    <row r="44" spans="1:13" ht="12.75" customHeight="1">
      <c r="A44" s="254"/>
      <c r="B44" s="254"/>
      <c r="C44" s="254"/>
      <c r="D44" s="254"/>
      <c r="E44" s="254"/>
      <c r="F44" s="254"/>
      <c r="G44" s="254"/>
      <c r="H44" s="254"/>
      <c r="I44" s="254"/>
      <c r="J44" s="1078"/>
      <c r="K44" s="1078"/>
      <c r="L44" s="1078"/>
      <c r="M44" s="1078"/>
    </row>
    <row r="45" spans="1:13">
      <c r="A45" s="9" t="s">
        <v>1117</v>
      </c>
      <c r="B45" s="337"/>
      <c r="C45" s="337"/>
      <c r="D45" s="337"/>
      <c r="E45" s="916" t="s">
        <v>847</v>
      </c>
      <c r="F45" s="916"/>
      <c r="G45" s="916"/>
      <c r="H45" s="916"/>
      <c r="I45" s="916" t="s">
        <v>846</v>
      </c>
      <c r="J45" s="916"/>
      <c r="K45" s="916"/>
      <c r="L45" s="916"/>
      <c r="M45" s="26"/>
    </row>
    <row r="46" spans="1:13">
      <c r="A46" s="339"/>
      <c r="B46" s="9"/>
      <c r="C46" s="9"/>
      <c r="D46" s="9"/>
      <c r="E46" s="915" t="s">
        <v>845</v>
      </c>
      <c r="F46" s="915"/>
      <c r="G46" s="915"/>
      <c r="H46" s="915"/>
      <c r="I46" s="1038" t="s">
        <v>845</v>
      </c>
      <c r="J46" s="1038"/>
      <c r="K46" s="1038"/>
      <c r="L46" s="1038"/>
      <c r="M46" s="10"/>
    </row>
    <row r="47" spans="1:13">
      <c r="E47" s="915" t="s">
        <v>848</v>
      </c>
      <c r="F47" s="915"/>
      <c r="G47" s="915"/>
      <c r="H47" s="915"/>
      <c r="J47" s="86"/>
    </row>
    <row r="48" spans="1:13">
      <c r="J48" s="86"/>
    </row>
    <row r="49" spans="10:10">
      <c r="J49" s="86"/>
    </row>
    <row r="50" spans="10:10">
      <c r="J50" s="86"/>
    </row>
    <row r="51" spans="10:10">
      <c r="J51" s="86"/>
    </row>
  </sheetData>
  <mergeCells count="26">
    <mergeCell ref="E45:H45"/>
    <mergeCell ref="E46:H46"/>
    <mergeCell ref="E47:H47"/>
    <mergeCell ref="J43:M43"/>
    <mergeCell ref="J44:M44"/>
    <mergeCell ref="I45:L45"/>
    <mergeCell ref="I46:L46"/>
    <mergeCell ref="A9:A11"/>
    <mergeCell ref="M9:M11"/>
    <mergeCell ref="L9:L11"/>
    <mergeCell ref="B9:B11"/>
    <mergeCell ref="A37:B37"/>
    <mergeCell ref="J41:M41"/>
    <mergeCell ref="J42:M42"/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D9:D11"/>
    <mergeCell ref="E9:E11"/>
  </mergeCells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45"/>
  <sheetViews>
    <sheetView view="pageBreakPreview" topLeftCell="A28" zoomScaleSheetLayoutView="100" workbookViewId="0">
      <selection activeCell="A42" sqref="A42"/>
    </sheetView>
  </sheetViews>
  <sheetFormatPr defaultColWidth="9.140625" defaultRowHeight="12.75"/>
  <cols>
    <col min="1" max="1" width="5.5703125" style="10" customWidth="1"/>
    <col min="2" max="2" width="15.42578125" style="10" customWidth="1"/>
    <col min="3" max="3" width="10.5703125" style="10" customWidth="1"/>
    <col min="4" max="4" width="9.85546875" style="10" customWidth="1"/>
    <col min="5" max="5" width="8.7109375" style="10" customWidth="1"/>
    <col min="6" max="6" width="10.85546875" style="10" customWidth="1"/>
    <col min="7" max="7" width="15.85546875" style="10" customWidth="1"/>
    <col min="8" max="8" width="12.42578125" style="10" customWidth="1"/>
    <col min="9" max="9" width="12.140625" style="10" customWidth="1"/>
    <col min="10" max="10" width="9" style="10" customWidth="1"/>
    <col min="11" max="11" width="12" style="10" customWidth="1"/>
    <col min="12" max="12" width="17.28515625" style="10" customWidth="1"/>
    <col min="13" max="13" width="9.140625" style="10" hidden="1" customWidth="1"/>
    <col min="14" max="16384" width="9.140625" style="10"/>
  </cols>
  <sheetData>
    <row r="1" spans="1:14" customFormat="1">
      <c r="D1" s="26"/>
      <c r="E1" s="26"/>
      <c r="F1" s="26"/>
      <c r="G1" s="26"/>
      <c r="H1" s="26"/>
      <c r="I1" s="26"/>
      <c r="J1" s="26"/>
      <c r="K1" s="26"/>
      <c r="L1" s="1056" t="s">
        <v>402</v>
      </c>
      <c r="M1" s="1056"/>
    </row>
    <row r="2" spans="1:14" customFormat="1" ht="15">
      <c r="A2" s="1039" t="s">
        <v>0</v>
      </c>
      <c r="B2" s="1039"/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35"/>
    </row>
    <row r="3" spans="1:14" customFormat="1" ht="20.25">
      <c r="A3" s="1057" t="s">
        <v>857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34"/>
    </row>
    <row r="4" spans="1:14" customFormat="1" ht="10.5" customHeight="1"/>
    <row r="5" spans="1:14" ht="19.5" customHeight="1">
      <c r="A5" s="1040" t="s">
        <v>900</v>
      </c>
      <c r="B5" s="1040"/>
      <c r="C5" s="1040"/>
      <c r="D5" s="1040"/>
      <c r="E5" s="1040"/>
      <c r="F5" s="1040"/>
      <c r="G5" s="1040"/>
      <c r="H5" s="1040"/>
      <c r="I5" s="1040"/>
      <c r="J5" s="1040"/>
      <c r="K5" s="1040"/>
      <c r="L5" s="1040"/>
    </row>
    <row r="6" spans="1:1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4">
      <c r="A7" s="26" t="s">
        <v>700</v>
      </c>
      <c r="B7" s="26"/>
      <c r="C7" s="9"/>
      <c r="D7" s="9"/>
      <c r="F7" s="1052" t="s">
        <v>17</v>
      </c>
      <c r="G7" s="1052"/>
      <c r="H7" s="1052"/>
      <c r="I7" s="1052"/>
      <c r="J7" s="1052"/>
      <c r="K7" s="1052"/>
      <c r="L7" s="1052"/>
    </row>
    <row r="8" spans="1:14">
      <c r="A8" s="9"/>
      <c r="F8" s="11"/>
      <c r="G8" s="67"/>
      <c r="H8" s="67"/>
      <c r="I8" s="1053" t="s">
        <v>875</v>
      </c>
      <c r="J8" s="1053"/>
      <c r="K8" s="1053"/>
      <c r="L8" s="1053"/>
    </row>
    <row r="9" spans="1:14" s="9" customFormat="1">
      <c r="A9" s="922" t="s">
        <v>2</v>
      </c>
      <c r="B9" s="922" t="s">
        <v>3</v>
      </c>
      <c r="C9" s="891" t="s">
        <v>21</v>
      </c>
      <c r="D9" s="892"/>
      <c r="E9" s="892"/>
      <c r="F9" s="892"/>
      <c r="G9" s="892"/>
      <c r="H9" s="891" t="s">
        <v>22</v>
      </c>
      <c r="I9" s="892"/>
      <c r="J9" s="892"/>
      <c r="K9" s="892"/>
      <c r="L9" s="892"/>
      <c r="N9" s="22"/>
    </row>
    <row r="10" spans="1:14" s="9" customFormat="1" ht="63.75">
      <c r="A10" s="922"/>
      <c r="B10" s="922"/>
      <c r="C10" s="214" t="s">
        <v>893</v>
      </c>
      <c r="D10" s="214" t="s">
        <v>897</v>
      </c>
      <c r="E10" s="214" t="s">
        <v>66</v>
      </c>
      <c r="F10" s="214" t="s">
        <v>67</v>
      </c>
      <c r="G10" s="214" t="s">
        <v>337</v>
      </c>
      <c r="H10" s="214" t="s">
        <v>893</v>
      </c>
      <c r="I10" s="214" t="s">
        <v>897</v>
      </c>
      <c r="J10" s="214" t="s">
        <v>66</v>
      </c>
      <c r="K10" s="214" t="s">
        <v>67</v>
      </c>
      <c r="L10" s="214" t="s">
        <v>338</v>
      </c>
    </row>
    <row r="11" spans="1:14" s="9" customForma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</row>
    <row r="12" spans="1:14" s="9" customFormat="1" ht="15" customHeight="1">
      <c r="A12" s="178">
        <v>1</v>
      </c>
      <c r="B12" s="175" t="s">
        <v>652</v>
      </c>
      <c r="C12" s="1079" t="s">
        <v>678</v>
      </c>
      <c r="D12" s="1080"/>
      <c r="E12" s="1080"/>
      <c r="F12" s="1080"/>
      <c r="G12" s="1080"/>
      <c r="H12" s="1080"/>
      <c r="I12" s="1080"/>
      <c r="J12" s="1080"/>
      <c r="K12" s="1080"/>
      <c r="L12" s="1081"/>
      <c r="N12" s="267"/>
    </row>
    <row r="13" spans="1:14" s="9" customFormat="1" ht="15" customHeight="1">
      <c r="A13" s="178">
        <v>2</v>
      </c>
      <c r="B13" s="175" t="s">
        <v>653</v>
      </c>
      <c r="C13" s="1082"/>
      <c r="D13" s="1083"/>
      <c r="E13" s="1083"/>
      <c r="F13" s="1083"/>
      <c r="G13" s="1083"/>
      <c r="H13" s="1083"/>
      <c r="I13" s="1083"/>
      <c r="J13" s="1083"/>
      <c r="K13" s="1083"/>
      <c r="L13" s="1084"/>
      <c r="N13" s="267"/>
    </row>
    <row r="14" spans="1:14" s="9" customFormat="1" ht="15" customHeight="1">
      <c r="A14" s="178">
        <v>3</v>
      </c>
      <c r="B14" s="175" t="s">
        <v>654</v>
      </c>
      <c r="C14" s="1082"/>
      <c r="D14" s="1083"/>
      <c r="E14" s="1083"/>
      <c r="F14" s="1083"/>
      <c r="G14" s="1083"/>
      <c r="H14" s="1083"/>
      <c r="I14" s="1083"/>
      <c r="J14" s="1083"/>
      <c r="K14" s="1083"/>
      <c r="L14" s="1084"/>
      <c r="N14" s="267"/>
    </row>
    <row r="15" spans="1:14" s="9" customFormat="1" ht="15" customHeight="1">
      <c r="A15" s="178">
        <v>4</v>
      </c>
      <c r="B15" s="175" t="s">
        <v>655</v>
      </c>
      <c r="C15" s="1082"/>
      <c r="D15" s="1083"/>
      <c r="E15" s="1083"/>
      <c r="F15" s="1083"/>
      <c r="G15" s="1083"/>
      <c r="H15" s="1083"/>
      <c r="I15" s="1083"/>
      <c r="J15" s="1083"/>
      <c r="K15" s="1083"/>
      <c r="L15" s="1084"/>
      <c r="N15" s="267"/>
    </row>
    <row r="16" spans="1:14" s="9" customFormat="1" ht="15" customHeight="1">
      <c r="A16" s="178">
        <v>5</v>
      </c>
      <c r="B16" s="175" t="s">
        <v>656</v>
      </c>
      <c r="C16" s="1082"/>
      <c r="D16" s="1083"/>
      <c r="E16" s="1083"/>
      <c r="F16" s="1083"/>
      <c r="G16" s="1083"/>
      <c r="H16" s="1083"/>
      <c r="I16" s="1083"/>
      <c r="J16" s="1083"/>
      <c r="K16" s="1083"/>
      <c r="L16" s="1084"/>
      <c r="N16" s="267"/>
    </row>
    <row r="17" spans="1:14" s="9" customFormat="1" ht="15" customHeight="1">
      <c r="A17" s="178">
        <v>6</v>
      </c>
      <c r="B17" s="175" t="s">
        <v>657</v>
      </c>
      <c r="C17" s="1082"/>
      <c r="D17" s="1083"/>
      <c r="E17" s="1083"/>
      <c r="F17" s="1083"/>
      <c r="G17" s="1083"/>
      <c r="H17" s="1083"/>
      <c r="I17" s="1083"/>
      <c r="J17" s="1083"/>
      <c r="K17" s="1083"/>
      <c r="L17" s="1084"/>
      <c r="N17" s="267"/>
    </row>
    <row r="18" spans="1:14" s="9" customFormat="1" ht="15" customHeight="1">
      <c r="A18" s="178">
        <v>7</v>
      </c>
      <c r="B18" s="175" t="s">
        <v>658</v>
      </c>
      <c r="C18" s="1082"/>
      <c r="D18" s="1083"/>
      <c r="E18" s="1083"/>
      <c r="F18" s="1083"/>
      <c r="G18" s="1083"/>
      <c r="H18" s="1083"/>
      <c r="I18" s="1083"/>
      <c r="J18" s="1083"/>
      <c r="K18" s="1083"/>
      <c r="L18" s="1084"/>
      <c r="N18" s="267"/>
    </row>
    <row r="19" spans="1:14" s="9" customFormat="1" ht="15" customHeight="1">
      <c r="A19" s="178">
        <v>8</v>
      </c>
      <c r="B19" s="175" t="s">
        <v>659</v>
      </c>
      <c r="C19" s="1082"/>
      <c r="D19" s="1083"/>
      <c r="E19" s="1083"/>
      <c r="F19" s="1083"/>
      <c r="G19" s="1083"/>
      <c r="H19" s="1083"/>
      <c r="I19" s="1083"/>
      <c r="J19" s="1083"/>
      <c r="K19" s="1083"/>
      <c r="L19" s="1084"/>
      <c r="N19" s="267"/>
    </row>
    <row r="20" spans="1:14" s="9" customFormat="1" ht="15" customHeight="1">
      <c r="A20" s="178">
        <v>9</v>
      </c>
      <c r="B20" s="175" t="s">
        <v>660</v>
      </c>
      <c r="C20" s="1082"/>
      <c r="D20" s="1083"/>
      <c r="E20" s="1083"/>
      <c r="F20" s="1083"/>
      <c r="G20" s="1083"/>
      <c r="H20" s="1083"/>
      <c r="I20" s="1083"/>
      <c r="J20" s="1083"/>
      <c r="K20" s="1083"/>
      <c r="L20" s="1084"/>
      <c r="N20" s="267"/>
    </row>
    <row r="21" spans="1:14" ht="15" customHeight="1">
      <c r="A21" s="178">
        <v>10</v>
      </c>
      <c r="B21" s="175" t="s">
        <v>661</v>
      </c>
      <c r="C21" s="1082"/>
      <c r="D21" s="1083"/>
      <c r="E21" s="1083"/>
      <c r="F21" s="1083"/>
      <c r="G21" s="1083"/>
      <c r="H21" s="1083"/>
      <c r="I21" s="1083"/>
      <c r="J21" s="1083"/>
      <c r="K21" s="1083"/>
      <c r="L21" s="1084"/>
      <c r="N21" s="267"/>
    </row>
    <row r="22" spans="1:14" ht="15" customHeight="1">
      <c r="A22" s="178">
        <v>11</v>
      </c>
      <c r="B22" s="175" t="s">
        <v>662</v>
      </c>
      <c r="C22" s="1082"/>
      <c r="D22" s="1083"/>
      <c r="E22" s="1083"/>
      <c r="F22" s="1083"/>
      <c r="G22" s="1083"/>
      <c r="H22" s="1083"/>
      <c r="I22" s="1083"/>
      <c r="J22" s="1083"/>
      <c r="K22" s="1083"/>
      <c r="L22" s="1084"/>
      <c r="N22" s="267"/>
    </row>
    <row r="23" spans="1:14" ht="15" customHeight="1">
      <c r="A23" s="178">
        <v>12</v>
      </c>
      <c r="B23" s="175" t="s">
        <v>663</v>
      </c>
      <c r="C23" s="1082"/>
      <c r="D23" s="1083"/>
      <c r="E23" s="1083"/>
      <c r="F23" s="1083"/>
      <c r="G23" s="1083"/>
      <c r="H23" s="1083"/>
      <c r="I23" s="1083"/>
      <c r="J23" s="1083"/>
      <c r="K23" s="1083"/>
      <c r="L23" s="1084"/>
      <c r="N23" s="267"/>
    </row>
    <row r="24" spans="1:14" ht="15" customHeight="1">
      <c r="A24" s="178">
        <v>13</v>
      </c>
      <c r="B24" s="175" t="s">
        <v>664</v>
      </c>
      <c r="C24" s="1082"/>
      <c r="D24" s="1083"/>
      <c r="E24" s="1083"/>
      <c r="F24" s="1083"/>
      <c r="G24" s="1083"/>
      <c r="H24" s="1083"/>
      <c r="I24" s="1083"/>
      <c r="J24" s="1083"/>
      <c r="K24" s="1083"/>
      <c r="L24" s="1084"/>
      <c r="N24" s="267"/>
    </row>
    <row r="25" spans="1:14" ht="15" customHeight="1">
      <c r="A25" s="178">
        <v>14</v>
      </c>
      <c r="B25" s="175" t="s">
        <v>665</v>
      </c>
      <c r="C25" s="1082"/>
      <c r="D25" s="1083"/>
      <c r="E25" s="1083"/>
      <c r="F25" s="1083"/>
      <c r="G25" s="1083"/>
      <c r="H25" s="1083"/>
      <c r="I25" s="1083"/>
      <c r="J25" s="1083"/>
      <c r="K25" s="1083"/>
      <c r="L25" s="1084"/>
      <c r="N25" s="267"/>
    </row>
    <row r="26" spans="1:14" ht="15" customHeight="1">
      <c r="A26" s="178">
        <v>15</v>
      </c>
      <c r="B26" s="175" t="s">
        <v>666</v>
      </c>
      <c r="C26" s="1082"/>
      <c r="D26" s="1083"/>
      <c r="E26" s="1083"/>
      <c r="F26" s="1083"/>
      <c r="G26" s="1083"/>
      <c r="H26" s="1083"/>
      <c r="I26" s="1083"/>
      <c r="J26" s="1083"/>
      <c r="K26" s="1083"/>
      <c r="L26" s="1084"/>
      <c r="N26" s="267"/>
    </row>
    <row r="27" spans="1:14" ht="15" customHeight="1">
      <c r="A27" s="178">
        <v>16</v>
      </c>
      <c r="B27" s="175" t="s">
        <v>667</v>
      </c>
      <c r="C27" s="1082"/>
      <c r="D27" s="1083"/>
      <c r="E27" s="1083"/>
      <c r="F27" s="1083"/>
      <c r="G27" s="1083"/>
      <c r="H27" s="1083"/>
      <c r="I27" s="1083"/>
      <c r="J27" s="1083"/>
      <c r="K27" s="1083"/>
      <c r="L27" s="1084"/>
      <c r="N27" s="267"/>
    </row>
    <row r="28" spans="1:14" ht="15" customHeight="1">
      <c r="A28" s="178">
        <v>17</v>
      </c>
      <c r="B28" s="175" t="s">
        <v>668</v>
      </c>
      <c r="C28" s="1082"/>
      <c r="D28" s="1083"/>
      <c r="E28" s="1083"/>
      <c r="F28" s="1083"/>
      <c r="G28" s="1083"/>
      <c r="H28" s="1083"/>
      <c r="I28" s="1083"/>
      <c r="J28" s="1083"/>
      <c r="K28" s="1083"/>
      <c r="L28" s="1084"/>
      <c r="N28" s="267"/>
    </row>
    <row r="29" spans="1:14" ht="15" customHeight="1">
      <c r="A29" s="178">
        <v>18</v>
      </c>
      <c r="B29" s="175" t="s">
        <v>669</v>
      </c>
      <c r="C29" s="1082"/>
      <c r="D29" s="1083"/>
      <c r="E29" s="1083"/>
      <c r="F29" s="1083"/>
      <c r="G29" s="1083"/>
      <c r="H29" s="1083"/>
      <c r="I29" s="1083"/>
      <c r="J29" s="1083"/>
      <c r="K29" s="1083"/>
      <c r="L29" s="1084"/>
      <c r="N29" s="267"/>
    </row>
    <row r="30" spans="1:14" ht="15" customHeight="1">
      <c r="A30" s="178">
        <v>19</v>
      </c>
      <c r="B30" s="175" t="s">
        <v>670</v>
      </c>
      <c r="C30" s="1082"/>
      <c r="D30" s="1083"/>
      <c r="E30" s="1083"/>
      <c r="F30" s="1083"/>
      <c r="G30" s="1083"/>
      <c r="H30" s="1083"/>
      <c r="I30" s="1083"/>
      <c r="J30" s="1083"/>
      <c r="K30" s="1083"/>
      <c r="L30" s="1084"/>
      <c r="N30" s="267"/>
    </row>
    <row r="31" spans="1:14" ht="15" customHeight="1">
      <c r="A31" s="178">
        <v>20</v>
      </c>
      <c r="B31" s="175" t="s">
        <v>671</v>
      </c>
      <c r="C31" s="1082"/>
      <c r="D31" s="1083"/>
      <c r="E31" s="1083"/>
      <c r="F31" s="1083"/>
      <c r="G31" s="1083"/>
      <c r="H31" s="1083"/>
      <c r="I31" s="1083"/>
      <c r="J31" s="1083"/>
      <c r="K31" s="1083"/>
      <c r="L31" s="1084"/>
      <c r="N31" s="267"/>
    </row>
    <row r="32" spans="1:14" ht="15" customHeight="1">
      <c r="A32" s="178">
        <v>21</v>
      </c>
      <c r="B32" s="175" t="s">
        <v>672</v>
      </c>
      <c r="C32" s="1082"/>
      <c r="D32" s="1083"/>
      <c r="E32" s="1083"/>
      <c r="F32" s="1083"/>
      <c r="G32" s="1083"/>
      <c r="H32" s="1083"/>
      <c r="I32" s="1083"/>
      <c r="J32" s="1083"/>
      <c r="K32" s="1083"/>
      <c r="L32" s="1084"/>
      <c r="N32" s="267"/>
    </row>
    <row r="33" spans="1:14" ht="15" customHeight="1">
      <c r="A33" s="178">
        <v>22</v>
      </c>
      <c r="B33" s="175" t="s">
        <v>673</v>
      </c>
      <c r="C33" s="1082"/>
      <c r="D33" s="1083"/>
      <c r="E33" s="1083"/>
      <c r="F33" s="1083"/>
      <c r="G33" s="1083"/>
      <c r="H33" s="1083"/>
      <c r="I33" s="1083"/>
      <c r="J33" s="1083"/>
      <c r="K33" s="1083"/>
      <c r="L33" s="1084"/>
      <c r="N33" s="267"/>
    </row>
    <row r="34" spans="1:14" ht="15" customHeight="1">
      <c r="A34" s="178">
        <v>23</v>
      </c>
      <c r="B34" s="175" t="s">
        <v>674</v>
      </c>
      <c r="C34" s="1082"/>
      <c r="D34" s="1083"/>
      <c r="E34" s="1083"/>
      <c r="F34" s="1083"/>
      <c r="G34" s="1083"/>
      <c r="H34" s="1083"/>
      <c r="I34" s="1083"/>
      <c r="J34" s="1083"/>
      <c r="K34" s="1083"/>
      <c r="L34" s="1084"/>
      <c r="N34" s="267"/>
    </row>
    <row r="35" spans="1:14" ht="15" customHeight="1">
      <c r="A35" s="176">
        <v>24</v>
      </c>
      <c r="B35" s="175" t="s">
        <v>675</v>
      </c>
      <c r="C35" s="1082"/>
      <c r="D35" s="1083"/>
      <c r="E35" s="1083"/>
      <c r="F35" s="1083"/>
      <c r="G35" s="1083"/>
      <c r="H35" s="1083"/>
      <c r="I35" s="1083"/>
      <c r="J35" s="1083"/>
      <c r="K35" s="1083"/>
      <c r="L35" s="1084"/>
      <c r="N35" s="267"/>
    </row>
    <row r="36" spans="1:14" ht="15" customHeight="1">
      <c r="A36" s="1027" t="s">
        <v>16</v>
      </c>
      <c r="B36" s="1028"/>
      <c r="C36" s="1085"/>
      <c r="D36" s="1086"/>
      <c r="E36" s="1086"/>
      <c r="F36" s="1086"/>
      <c r="G36" s="1086"/>
      <c r="H36" s="1086"/>
      <c r="I36" s="1086"/>
      <c r="J36" s="1086"/>
      <c r="K36" s="1086"/>
      <c r="L36" s="1087"/>
      <c r="N36" s="267"/>
    </row>
    <row r="37" spans="1:14">
      <c r="A37" s="15" t="s">
        <v>336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4">
      <c r="A38" s="14" t="s">
        <v>335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4" ht="15.75" customHeight="1">
      <c r="A39" s="9"/>
      <c r="B39" s="9"/>
      <c r="C39" s="9"/>
      <c r="D39" s="9"/>
      <c r="E39" s="9"/>
      <c r="F39" s="9"/>
      <c r="G39" s="9"/>
      <c r="H39" s="9"/>
      <c r="I39" s="262"/>
      <c r="J39" s="262"/>
      <c r="K39" s="262"/>
      <c r="L39" s="262"/>
      <c r="M39" s="263"/>
    </row>
    <row r="40" spans="1:14" ht="15.75" customHeight="1">
      <c r="A40" s="9"/>
      <c r="B40" s="9"/>
      <c r="C40" s="9"/>
      <c r="D40" s="9"/>
      <c r="E40" s="9"/>
      <c r="F40" s="9"/>
      <c r="G40" s="9"/>
      <c r="H40" s="9"/>
      <c r="I40" s="1067"/>
      <c r="J40" s="1067"/>
      <c r="K40" s="1067"/>
      <c r="L40" s="1067"/>
      <c r="M40" s="263"/>
    </row>
    <row r="41" spans="1:14" ht="14.25" customHeight="1">
      <c r="A41" s="254"/>
      <c r="B41" s="254"/>
      <c r="C41" s="254"/>
      <c r="D41" s="254"/>
      <c r="E41" s="254"/>
      <c r="F41" s="254"/>
      <c r="G41" s="254"/>
      <c r="H41" s="254"/>
      <c r="I41" s="1067"/>
      <c r="J41" s="1067"/>
      <c r="K41" s="1067"/>
      <c r="L41" s="1067"/>
      <c r="M41" s="263"/>
    </row>
    <row r="42" spans="1:14" ht="12.75" customHeight="1">
      <c r="A42" s="9" t="s">
        <v>1117</v>
      </c>
      <c r="B42" s="337"/>
      <c r="C42" s="337"/>
      <c r="D42" s="337"/>
      <c r="E42" s="916" t="s">
        <v>847</v>
      </c>
      <c r="F42" s="916"/>
      <c r="G42" s="916"/>
      <c r="H42" s="916"/>
      <c r="I42" s="916" t="s">
        <v>846</v>
      </c>
      <c r="J42" s="916"/>
      <c r="K42" s="916"/>
      <c r="L42" s="916"/>
      <c r="M42" s="263"/>
    </row>
    <row r="43" spans="1:14" ht="12.75" customHeight="1">
      <c r="A43" s="339"/>
      <c r="B43" s="9"/>
      <c r="C43" s="9"/>
      <c r="D43" s="9"/>
      <c r="E43" s="915" t="s">
        <v>845</v>
      </c>
      <c r="F43" s="915"/>
      <c r="G43" s="915"/>
      <c r="H43" s="915"/>
      <c r="I43" s="1038" t="s">
        <v>845</v>
      </c>
      <c r="J43" s="1038"/>
      <c r="K43" s="1038"/>
      <c r="L43" s="1038"/>
      <c r="M43" s="263"/>
    </row>
    <row r="44" spans="1:14">
      <c r="B44" s="9"/>
      <c r="C44" s="9"/>
      <c r="D44" s="9"/>
      <c r="E44" s="915" t="s">
        <v>848</v>
      </c>
      <c r="F44" s="915"/>
      <c r="G44" s="915"/>
      <c r="H44" s="915"/>
      <c r="I44" s="263"/>
      <c r="J44" s="26"/>
      <c r="K44" s="26"/>
      <c r="L44" s="26"/>
      <c r="M44" s="26"/>
    </row>
    <row r="45" spans="1:14">
      <c r="A45" s="1051"/>
      <c r="B45" s="1051"/>
      <c r="C45" s="1051"/>
      <c r="D45" s="1051"/>
      <c r="E45" s="1051"/>
      <c r="F45" s="1051"/>
      <c r="G45" s="1051"/>
      <c r="H45" s="1051"/>
      <c r="I45" s="1051"/>
      <c r="J45" s="1051"/>
      <c r="K45" s="1051"/>
      <c r="L45" s="1051"/>
    </row>
  </sheetData>
  <mergeCells count="20">
    <mergeCell ref="A45:L45"/>
    <mergeCell ref="I8:L8"/>
    <mergeCell ref="A9:A10"/>
    <mergeCell ref="B9:B10"/>
    <mergeCell ref="C9:G9"/>
    <mergeCell ref="H9:L9"/>
    <mergeCell ref="A36:B36"/>
    <mergeCell ref="C12:L36"/>
    <mergeCell ref="I40:L40"/>
    <mergeCell ref="I41:L41"/>
    <mergeCell ref="I42:L42"/>
    <mergeCell ref="I43:L43"/>
    <mergeCell ref="E42:H42"/>
    <mergeCell ref="E43:H43"/>
    <mergeCell ref="E44:H44"/>
    <mergeCell ref="L1:M1"/>
    <mergeCell ref="A2:L2"/>
    <mergeCell ref="A3:L3"/>
    <mergeCell ref="A5:L5"/>
    <mergeCell ref="F7:L7"/>
  </mergeCells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  <rowBreaks count="1" manualBreakCount="1">
    <brk id="4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7"/>
  <sheetViews>
    <sheetView view="pageBreakPreview" topLeftCell="A21" zoomScale="90" zoomScaleSheetLayoutView="90" workbookViewId="0">
      <selection activeCell="A43" sqref="A43"/>
    </sheetView>
  </sheetViews>
  <sheetFormatPr defaultColWidth="9.140625" defaultRowHeight="12.75"/>
  <cols>
    <col min="1" max="1" width="7.42578125" style="10" customWidth="1"/>
    <col min="2" max="2" width="17.140625" style="10" customWidth="1"/>
    <col min="3" max="3" width="10.42578125" style="10" bestFit="1" customWidth="1"/>
    <col min="4" max="5" width="10.140625" style="10" customWidth="1"/>
    <col min="6" max="6" width="8.85546875" style="10" customWidth="1"/>
    <col min="7" max="7" width="9.5703125" style="10" customWidth="1"/>
    <col min="8" max="8" width="9" style="10" customWidth="1"/>
    <col min="9" max="9" width="9.28515625" style="10" customWidth="1"/>
    <col min="10" max="10" width="9.85546875" style="10" customWidth="1"/>
    <col min="11" max="11" width="11.140625" style="10" customWidth="1"/>
    <col min="12" max="14" width="10.42578125" style="10" bestFit="1" customWidth="1"/>
    <col min="15" max="15" width="10.42578125" style="10" customWidth="1"/>
    <col min="16" max="16" width="9.5703125" style="10" customWidth="1"/>
    <col min="17" max="17" width="10.42578125" style="10" customWidth="1"/>
    <col min="18" max="16384" width="9.140625" style="10"/>
  </cols>
  <sheetData>
    <row r="1" spans="1:17" customFormat="1" ht="15">
      <c r="H1" s="26"/>
      <c r="I1" s="26"/>
      <c r="J1" s="26"/>
      <c r="K1" s="26"/>
      <c r="L1" s="26"/>
      <c r="M1" s="26"/>
      <c r="N1" s="26"/>
      <c r="O1" s="26"/>
      <c r="P1" s="1092" t="s">
        <v>60</v>
      </c>
      <c r="Q1" s="1092"/>
    </row>
    <row r="2" spans="1:17" customFormat="1" ht="15">
      <c r="A2" s="1039" t="s">
        <v>0</v>
      </c>
      <c r="B2" s="1039"/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P2" s="1039"/>
      <c r="Q2" s="1039"/>
    </row>
    <row r="3" spans="1:17" customFormat="1" ht="20.25">
      <c r="A3" s="935" t="s">
        <v>857</v>
      </c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</row>
    <row r="4" spans="1:17" customFormat="1" ht="10.5" customHeight="1"/>
    <row r="5" spans="1:17">
      <c r="A5" s="18"/>
      <c r="B5" s="18"/>
      <c r="C5" s="18"/>
      <c r="D5" s="18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7"/>
      <c r="Q5" s="15"/>
    </row>
    <row r="6" spans="1:17" ht="18" customHeight="1">
      <c r="A6" s="1040" t="s">
        <v>901</v>
      </c>
      <c r="B6" s="1040"/>
      <c r="C6" s="1040"/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1040"/>
      <c r="Q6" s="1040"/>
    </row>
    <row r="7" spans="1:17" ht="9.75" customHeight="1"/>
    <row r="8" spans="1:17" ht="0.75" customHeight="1"/>
    <row r="9" spans="1:17">
      <c r="A9" s="26" t="s">
        <v>700</v>
      </c>
      <c r="B9" s="26"/>
      <c r="C9" s="9"/>
      <c r="D9" s="9"/>
      <c r="Q9" s="24" t="s">
        <v>19</v>
      </c>
    </row>
    <row r="10" spans="1:17" ht="15.75">
      <c r="A10" s="8"/>
      <c r="N10" s="1053" t="s">
        <v>895</v>
      </c>
      <c r="O10" s="1053"/>
      <c r="P10" s="1053"/>
      <c r="Q10" s="1053"/>
    </row>
    <row r="11" spans="1:17" ht="28.5" customHeight="1">
      <c r="A11" s="1094" t="s">
        <v>2</v>
      </c>
      <c r="B11" s="1094" t="s">
        <v>3</v>
      </c>
      <c r="C11" s="922" t="s">
        <v>902</v>
      </c>
      <c r="D11" s="922"/>
      <c r="E11" s="922"/>
      <c r="F11" s="922" t="s">
        <v>903</v>
      </c>
      <c r="G11" s="922"/>
      <c r="H11" s="922"/>
      <c r="I11" s="952" t="s">
        <v>340</v>
      </c>
      <c r="J11" s="953"/>
      <c r="K11" s="1091"/>
      <c r="L11" s="952" t="s">
        <v>87</v>
      </c>
      <c r="M11" s="953"/>
      <c r="N11" s="1091"/>
      <c r="O11" s="1088" t="s">
        <v>904</v>
      </c>
      <c r="P11" s="1089"/>
      <c r="Q11" s="1090"/>
    </row>
    <row r="12" spans="1:17" ht="39.75" customHeight="1">
      <c r="A12" s="1095"/>
      <c r="B12" s="1095"/>
      <c r="C12" s="214" t="s">
        <v>102</v>
      </c>
      <c r="D12" s="214" t="s">
        <v>631</v>
      </c>
      <c r="E12" s="226" t="s">
        <v>16</v>
      </c>
      <c r="F12" s="214" t="s">
        <v>102</v>
      </c>
      <c r="G12" s="214" t="s">
        <v>632</v>
      </c>
      <c r="H12" s="226" t="s">
        <v>16</v>
      </c>
      <c r="I12" s="214" t="s">
        <v>102</v>
      </c>
      <c r="J12" s="214" t="s">
        <v>632</v>
      </c>
      <c r="K12" s="226" t="s">
        <v>16</v>
      </c>
      <c r="L12" s="214" t="s">
        <v>102</v>
      </c>
      <c r="M12" s="214" t="s">
        <v>632</v>
      </c>
      <c r="N12" s="226" t="s">
        <v>16</v>
      </c>
      <c r="O12" s="214" t="s">
        <v>211</v>
      </c>
      <c r="P12" s="214" t="s">
        <v>633</v>
      </c>
      <c r="Q12" s="214" t="s">
        <v>103</v>
      </c>
    </row>
    <row r="13" spans="1:17" s="53" customFormat="1">
      <c r="A13" s="51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764">
        <v>12</v>
      </c>
      <c r="M13" s="764">
        <v>13</v>
      </c>
      <c r="N13" s="51">
        <v>14</v>
      </c>
      <c r="O13" s="51">
        <v>15</v>
      </c>
      <c r="P13" s="51">
        <v>16</v>
      </c>
      <c r="Q13" s="51">
        <v>17</v>
      </c>
    </row>
    <row r="14" spans="1:17" ht="15" customHeight="1">
      <c r="A14" s="173">
        <v>1</v>
      </c>
      <c r="B14" s="175" t="s">
        <v>652</v>
      </c>
      <c r="C14" s="244">
        <v>548.15193899999997</v>
      </c>
      <c r="D14" s="244">
        <v>365.43462600000004</v>
      </c>
      <c r="E14" s="258">
        <f t="shared" ref="E14:E38" si="0">SUM(C14:D14)</f>
        <v>913.58656500000006</v>
      </c>
      <c r="F14" s="244">
        <v>109.42063121549995</v>
      </c>
      <c r="G14" s="244">
        <v>268.21042081033329</v>
      </c>
      <c r="H14" s="258">
        <f t="shared" ref="H14:H38" si="1">SUM(F14:G14)</f>
        <v>377.63105202583324</v>
      </c>
      <c r="I14" s="244">
        <v>438.73130778450002</v>
      </c>
      <c r="J14" s="244">
        <v>292.48753852300001</v>
      </c>
      <c r="K14" s="762">
        <f t="shared" ref="K14:K38" si="2">SUM(I14:J14)</f>
        <v>731.21884630750003</v>
      </c>
      <c r="L14" s="765">
        <v>538.61</v>
      </c>
      <c r="M14" s="765">
        <v>359.08</v>
      </c>
      <c r="N14" s="763">
        <f t="shared" ref="N14:N38" si="3">SUM(L14:M14)</f>
        <v>897.69</v>
      </c>
      <c r="O14" s="244">
        <f>F14+I14-L14</f>
        <v>9.5419389999999566</v>
      </c>
      <c r="P14" s="244">
        <f>G14+J14-M14</f>
        <v>201.61795933333332</v>
      </c>
      <c r="Q14" s="258">
        <f>O14+P14</f>
        <v>211.15989833333327</v>
      </c>
    </row>
    <row r="15" spans="1:17" ht="15" customHeight="1">
      <c r="A15" s="173">
        <v>2</v>
      </c>
      <c r="B15" s="175" t="s">
        <v>653</v>
      </c>
      <c r="C15" s="244">
        <v>1764.6118650000001</v>
      </c>
      <c r="D15" s="244">
        <v>1176.4079099999999</v>
      </c>
      <c r="E15" s="258">
        <f t="shared" si="0"/>
        <v>2941.0197749999998</v>
      </c>
      <c r="F15" s="244">
        <v>151.06341628759969</v>
      </c>
      <c r="G15" s="244">
        <v>182.30387521988052</v>
      </c>
      <c r="H15" s="258">
        <f t="shared" si="1"/>
        <v>333.36729150748022</v>
      </c>
      <c r="I15" s="244">
        <v>1613.5484487124004</v>
      </c>
      <c r="J15" s="244">
        <v>1075.6989658082668</v>
      </c>
      <c r="K15" s="762">
        <f t="shared" si="2"/>
        <v>2689.247414520667</v>
      </c>
      <c r="L15" s="765">
        <v>1733.91</v>
      </c>
      <c r="M15" s="765">
        <v>1155.94</v>
      </c>
      <c r="N15" s="763">
        <f t="shared" si="3"/>
        <v>2889.8500000000004</v>
      </c>
      <c r="O15" s="244">
        <f t="shared" ref="O15:O37" si="4">F15+I15-L15</f>
        <v>30.701864999999998</v>
      </c>
      <c r="P15" s="244">
        <f t="shared" ref="P15:P37" si="5">G15+J15-M15</f>
        <v>102.06284102814743</v>
      </c>
      <c r="Q15" s="258">
        <f t="shared" ref="Q15:Q37" si="6">O15+P15</f>
        <v>132.76470602814743</v>
      </c>
    </row>
    <row r="16" spans="1:17" ht="15" customHeight="1">
      <c r="A16" s="173">
        <v>3</v>
      </c>
      <c r="B16" s="175" t="s">
        <v>654</v>
      </c>
      <c r="C16" s="244">
        <v>1902.032541</v>
      </c>
      <c r="D16" s="244">
        <v>1268.021694</v>
      </c>
      <c r="E16" s="258">
        <f t="shared" si="0"/>
        <v>3170.0542350000001</v>
      </c>
      <c r="F16" s="244">
        <v>310.91182887360014</v>
      </c>
      <c r="G16" s="244">
        <v>221.14788591573347</v>
      </c>
      <c r="H16" s="258">
        <f t="shared" si="1"/>
        <v>532.05971478933361</v>
      </c>
      <c r="I16" s="244">
        <v>1591.1207121263999</v>
      </c>
      <c r="J16" s="244">
        <v>1060.7471414176</v>
      </c>
      <c r="K16" s="762">
        <f t="shared" si="2"/>
        <v>2651.8678535439999</v>
      </c>
      <c r="L16" s="765">
        <v>1868.94</v>
      </c>
      <c r="M16" s="765">
        <v>1245.96</v>
      </c>
      <c r="N16" s="763">
        <f t="shared" si="3"/>
        <v>3114.9</v>
      </c>
      <c r="O16" s="244">
        <f t="shared" si="4"/>
        <v>33.092540999999983</v>
      </c>
      <c r="P16" s="244">
        <f t="shared" si="5"/>
        <v>35.935027333333437</v>
      </c>
      <c r="Q16" s="258">
        <f t="shared" si="6"/>
        <v>69.02756833333342</v>
      </c>
    </row>
    <row r="17" spans="1:17" ht="15" customHeight="1">
      <c r="A17" s="173">
        <v>4</v>
      </c>
      <c r="B17" s="175" t="s">
        <v>655</v>
      </c>
      <c r="C17" s="244">
        <v>1929.2681519999999</v>
      </c>
      <c r="D17" s="244">
        <v>1286.178768</v>
      </c>
      <c r="E17" s="258">
        <f t="shared" si="0"/>
        <v>3215.4469199999999</v>
      </c>
      <c r="F17" s="244">
        <v>357.18897531319976</v>
      </c>
      <c r="G17" s="244">
        <v>103.27879917081941</v>
      </c>
      <c r="H17" s="258">
        <f t="shared" si="1"/>
        <v>460.46777448401917</v>
      </c>
      <c r="I17" s="244">
        <v>1572.0791766868001</v>
      </c>
      <c r="J17" s="244">
        <v>1048.0527844578667</v>
      </c>
      <c r="K17" s="762">
        <f t="shared" si="2"/>
        <v>2620.131961144667</v>
      </c>
      <c r="L17" s="765">
        <v>1895.7</v>
      </c>
      <c r="M17" s="765">
        <v>1151.33</v>
      </c>
      <c r="N17" s="763">
        <f t="shared" si="3"/>
        <v>3047.0299999999997</v>
      </c>
      <c r="O17" s="244">
        <f t="shared" si="4"/>
        <v>33.568151999999827</v>
      </c>
      <c r="P17" s="244">
        <f t="shared" si="5"/>
        <v>1.583628686148586E-3</v>
      </c>
      <c r="Q17" s="258">
        <f t="shared" si="6"/>
        <v>33.569735628685976</v>
      </c>
    </row>
    <row r="18" spans="1:17" ht="15" customHeight="1">
      <c r="A18" s="173">
        <v>5</v>
      </c>
      <c r="B18" s="175" t="s">
        <v>656</v>
      </c>
      <c r="C18" s="244">
        <v>1291.857606</v>
      </c>
      <c r="D18" s="244">
        <v>861.23840400000006</v>
      </c>
      <c r="E18" s="258">
        <f t="shared" si="0"/>
        <v>2153.0960100000002</v>
      </c>
      <c r="F18" s="244">
        <v>189.56949274779981</v>
      </c>
      <c r="G18" s="244">
        <v>277.77299516519975</v>
      </c>
      <c r="H18" s="258">
        <f t="shared" si="1"/>
        <v>467.34248791299956</v>
      </c>
      <c r="I18" s="244">
        <v>1102.2881132522002</v>
      </c>
      <c r="J18" s="244">
        <v>734.85874216813352</v>
      </c>
      <c r="K18" s="762">
        <f t="shared" si="2"/>
        <v>1837.1468554203338</v>
      </c>
      <c r="L18" s="765">
        <v>1269.3800000000001</v>
      </c>
      <c r="M18" s="765">
        <v>846.25</v>
      </c>
      <c r="N18" s="763">
        <f t="shared" si="3"/>
        <v>2115.63</v>
      </c>
      <c r="O18" s="244">
        <f t="shared" si="4"/>
        <v>22.477605999999923</v>
      </c>
      <c r="P18" s="244">
        <f t="shared" si="5"/>
        <v>166.38173733333326</v>
      </c>
      <c r="Q18" s="258">
        <f t="shared" si="6"/>
        <v>188.85934333333319</v>
      </c>
    </row>
    <row r="19" spans="1:17" ht="15" customHeight="1">
      <c r="A19" s="173">
        <v>6</v>
      </c>
      <c r="B19" s="175" t="s">
        <v>657</v>
      </c>
      <c r="C19" s="244">
        <v>683.96981399999993</v>
      </c>
      <c r="D19" s="244">
        <v>455.97987599999999</v>
      </c>
      <c r="E19" s="258">
        <f t="shared" si="0"/>
        <v>1139.9496899999999</v>
      </c>
      <c r="F19" s="244">
        <v>107.1196422316001</v>
      </c>
      <c r="G19" s="244">
        <v>165.88333510571181</v>
      </c>
      <c r="H19" s="258">
        <f t="shared" si="1"/>
        <v>273.0029773373119</v>
      </c>
      <c r="I19" s="244">
        <v>576.85017176839983</v>
      </c>
      <c r="J19" s="244">
        <v>384.56678117893324</v>
      </c>
      <c r="K19" s="762">
        <f t="shared" si="2"/>
        <v>961.41695294733313</v>
      </c>
      <c r="L19" s="765">
        <v>672.07</v>
      </c>
      <c r="M19" s="765">
        <v>448.05</v>
      </c>
      <c r="N19" s="763">
        <f t="shared" si="3"/>
        <v>1120.1200000000001</v>
      </c>
      <c r="O19" s="244">
        <f t="shared" si="4"/>
        <v>11.899813999999878</v>
      </c>
      <c r="P19" s="244">
        <f t="shared" si="5"/>
        <v>102.40011628464498</v>
      </c>
      <c r="Q19" s="258">
        <f t="shared" si="6"/>
        <v>114.29993028464486</v>
      </c>
    </row>
    <row r="20" spans="1:17" ht="15" customHeight="1">
      <c r="A20" s="173">
        <v>7</v>
      </c>
      <c r="B20" s="175" t="s">
        <v>658</v>
      </c>
      <c r="C20" s="244">
        <v>2012.8419179999999</v>
      </c>
      <c r="D20" s="244">
        <v>1341.8946120000001</v>
      </c>
      <c r="E20" s="258">
        <f t="shared" si="0"/>
        <v>3354.7365300000001</v>
      </c>
      <c r="F20" s="244">
        <v>295.78369769389997</v>
      </c>
      <c r="G20" s="244">
        <v>427.63246512926639</v>
      </c>
      <c r="H20" s="258">
        <f t="shared" si="1"/>
        <v>723.41616282316636</v>
      </c>
      <c r="I20" s="244">
        <v>1717.0582203060999</v>
      </c>
      <c r="J20" s="244">
        <v>1144.7054802040666</v>
      </c>
      <c r="K20" s="762">
        <f t="shared" si="2"/>
        <v>2861.7637005101665</v>
      </c>
      <c r="L20" s="765">
        <v>1977.82</v>
      </c>
      <c r="M20" s="765">
        <v>1318.55</v>
      </c>
      <c r="N20" s="763">
        <f t="shared" si="3"/>
        <v>3296.37</v>
      </c>
      <c r="O20" s="244">
        <f t="shared" si="4"/>
        <v>35.021917999999914</v>
      </c>
      <c r="P20" s="244">
        <f t="shared" si="5"/>
        <v>253.78794533333303</v>
      </c>
      <c r="Q20" s="258">
        <f t="shared" si="6"/>
        <v>288.80986333333294</v>
      </c>
    </row>
    <row r="21" spans="1:17" ht="15" customHeight="1">
      <c r="A21" s="173">
        <v>8</v>
      </c>
      <c r="B21" s="175" t="s">
        <v>659</v>
      </c>
      <c r="C21" s="244">
        <v>207.15752699999999</v>
      </c>
      <c r="D21" s="244">
        <v>138.105018</v>
      </c>
      <c r="E21" s="258">
        <f t="shared" si="0"/>
        <v>345.26254499999999</v>
      </c>
      <c r="F21" s="244">
        <v>68.091997885599994</v>
      </c>
      <c r="G21" s="244">
        <v>89.088425821816259</v>
      </c>
      <c r="H21" s="258">
        <f t="shared" si="1"/>
        <v>157.18042370741625</v>
      </c>
      <c r="I21" s="244">
        <v>139.06552911439999</v>
      </c>
      <c r="J21" s="244">
        <v>92.710352742933324</v>
      </c>
      <c r="K21" s="762">
        <f t="shared" si="2"/>
        <v>231.77588185733333</v>
      </c>
      <c r="L21" s="765">
        <v>203.55</v>
      </c>
      <c r="M21" s="765">
        <v>135.69999999999999</v>
      </c>
      <c r="N21" s="763">
        <f t="shared" si="3"/>
        <v>339.25</v>
      </c>
      <c r="O21" s="244">
        <f t="shared" si="4"/>
        <v>3.6075269999999762</v>
      </c>
      <c r="P21" s="244">
        <f t="shared" si="5"/>
        <v>46.09877856474958</v>
      </c>
      <c r="Q21" s="258">
        <f t="shared" si="6"/>
        <v>49.706305564749556</v>
      </c>
    </row>
    <row r="22" spans="1:17" ht="15" customHeight="1">
      <c r="A22" s="173">
        <v>9</v>
      </c>
      <c r="B22" s="175" t="s">
        <v>660</v>
      </c>
      <c r="C22" s="244">
        <v>1835.5913369999998</v>
      </c>
      <c r="D22" s="244">
        <v>1223.727558</v>
      </c>
      <c r="E22" s="258">
        <f t="shared" si="0"/>
        <v>3059.3188949999999</v>
      </c>
      <c r="F22" s="244">
        <v>72.327346750000061</v>
      </c>
      <c r="G22" s="244">
        <v>147.1448920961127</v>
      </c>
      <c r="H22" s="258">
        <f t="shared" si="1"/>
        <v>219.47223884611276</v>
      </c>
      <c r="I22" s="244">
        <v>1763.2639902499998</v>
      </c>
      <c r="J22" s="244">
        <v>1175.5093268333333</v>
      </c>
      <c r="K22" s="762">
        <f t="shared" si="2"/>
        <v>2938.773317083333</v>
      </c>
      <c r="L22" s="765">
        <v>1803.65</v>
      </c>
      <c r="M22" s="765">
        <v>1202.43</v>
      </c>
      <c r="N22" s="763">
        <f t="shared" si="3"/>
        <v>3006.08</v>
      </c>
      <c r="O22" s="244">
        <f t="shared" si="4"/>
        <v>31.941336999999749</v>
      </c>
      <c r="P22" s="244">
        <f t="shared" si="5"/>
        <v>120.2242189294459</v>
      </c>
      <c r="Q22" s="258">
        <f t="shared" si="6"/>
        <v>152.16555592944565</v>
      </c>
    </row>
    <row r="23" spans="1:17" ht="15" customHeight="1">
      <c r="A23" s="173">
        <v>10</v>
      </c>
      <c r="B23" s="175" t="s">
        <v>661</v>
      </c>
      <c r="C23" s="244">
        <v>1683.1811700000001</v>
      </c>
      <c r="D23" s="244">
        <v>1122.12078</v>
      </c>
      <c r="E23" s="258">
        <f t="shared" si="0"/>
        <v>2805.30195</v>
      </c>
      <c r="F23" s="244">
        <v>138.04713757172021</v>
      </c>
      <c r="G23" s="244">
        <v>80.011654290275828</v>
      </c>
      <c r="H23" s="258">
        <f t="shared" si="1"/>
        <v>218.05879186199604</v>
      </c>
      <c r="I23" s="244">
        <v>1545.1340324282799</v>
      </c>
      <c r="J23" s="244">
        <v>1030.0893549521866</v>
      </c>
      <c r="K23" s="762">
        <f t="shared" si="2"/>
        <v>2575.2233873804662</v>
      </c>
      <c r="L23" s="765">
        <v>1653.89</v>
      </c>
      <c r="M23" s="765">
        <v>1102.5999999999999</v>
      </c>
      <c r="N23" s="763">
        <f t="shared" si="3"/>
        <v>2756.49</v>
      </c>
      <c r="O23" s="244">
        <f t="shared" si="4"/>
        <v>29.291169999999966</v>
      </c>
      <c r="P23" s="244">
        <f t="shared" si="5"/>
        <v>7.5010092424624872</v>
      </c>
      <c r="Q23" s="258">
        <f t="shared" si="6"/>
        <v>36.792179242462453</v>
      </c>
    </row>
    <row r="24" spans="1:17" ht="15" customHeight="1">
      <c r="A24" s="173">
        <v>11</v>
      </c>
      <c r="B24" s="175" t="s">
        <v>662</v>
      </c>
      <c r="C24" s="244">
        <v>980.83016999999995</v>
      </c>
      <c r="D24" s="244">
        <v>653.88678000000004</v>
      </c>
      <c r="E24" s="258">
        <f t="shared" si="0"/>
        <v>1634.71695</v>
      </c>
      <c r="F24" s="244">
        <v>77.621614860000136</v>
      </c>
      <c r="G24" s="244">
        <v>553.23307657333328</v>
      </c>
      <c r="H24" s="258">
        <f t="shared" si="1"/>
        <v>630.85469143333341</v>
      </c>
      <c r="I24" s="244">
        <v>903.20855513999982</v>
      </c>
      <c r="J24" s="244">
        <v>602.13903675999984</v>
      </c>
      <c r="K24" s="762">
        <f t="shared" si="2"/>
        <v>1505.3475918999998</v>
      </c>
      <c r="L24" s="765">
        <v>963.76</v>
      </c>
      <c r="M24" s="765">
        <v>642.51</v>
      </c>
      <c r="N24" s="763">
        <f t="shared" si="3"/>
        <v>1606.27</v>
      </c>
      <c r="O24" s="244">
        <f t="shared" si="4"/>
        <v>17.070169999999962</v>
      </c>
      <c r="P24" s="244">
        <f t="shared" si="5"/>
        <v>512.86211333333313</v>
      </c>
      <c r="Q24" s="258">
        <f t="shared" si="6"/>
        <v>529.93228333333309</v>
      </c>
    </row>
    <row r="25" spans="1:17" ht="15" customHeight="1">
      <c r="A25" s="173">
        <v>12</v>
      </c>
      <c r="B25" s="175" t="s">
        <v>663</v>
      </c>
      <c r="C25" s="244">
        <v>623.0333609999999</v>
      </c>
      <c r="D25" s="244">
        <v>415.35557399999999</v>
      </c>
      <c r="E25" s="258">
        <f t="shared" si="0"/>
        <v>1038.3889349999999</v>
      </c>
      <c r="F25" s="244">
        <v>137.76045973293992</v>
      </c>
      <c r="G25" s="244">
        <v>25.467728995896152</v>
      </c>
      <c r="H25" s="258">
        <f t="shared" si="1"/>
        <v>163.22818872883607</v>
      </c>
      <c r="I25" s="244">
        <v>485.27290126705998</v>
      </c>
      <c r="J25" s="244">
        <v>323.51526751137334</v>
      </c>
      <c r="K25" s="762">
        <f t="shared" si="2"/>
        <v>808.78816877843337</v>
      </c>
      <c r="L25" s="765">
        <v>612.19000000000005</v>
      </c>
      <c r="M25" s="765">
        <v>348.98</v>
      </c>
      <c r="N25" s="763">
        <f t="shared" si="3"/>
        <v>961.17000000000007</v>
      </c>
      <c r="O25" s="244">
        <f t="shared" si="4"/>
        <v>10.843360999999845</v>
      </c>
      <c r="P25" s="244">
        <f t="shared" si="5"/>
        <v>2.9965072694722039E-3</v>
      </c>
      <c r="Q25" s="258">
        <f t="shared" si="6"/>
        <v>10.846357507269317</v>
      </c>
    </row>
    <row r="26" spans="1:17" ht="15" customHeight="1">
      <c r="A26" s="173">
        <v>13</v>
      </c>
      <c r="B26" s="175" t="s">
        <v>664</v>
      </c>
      <c r="C26" s="244">
        <v>2220.6357629999998</v>
      </c>
      <c r="D26" s="244">
        <v>1480.4238419999999</v>
      </c>
      <c r="E26" s="258">
        <f t="shared" si="0"/>
        <v>3701.0596049999995</v>
      </c>
      <c r="F26" s="244">
        <v>409.85059279943971</v>
      </c>
      <c r="G26" s="244">
        <v>345.51972666747724</v>
      </c>
      <c r="H26" s="258">
        <f t="shared" si="1"/>
        <v>755.37031946691695</v>
      </c>
      <c r="I26" s="244">
        <v>1810.7851702005601</v>
      </c>
      <c r="J26" s="244">
        <v>1207.19011346704</v>
      </c>
      <c r="K26" s="762">
        <f t="shared" si="2"/>
        <v>3017.9752836675998</v>
      </c>
      <c r="L26" s="765">
        <v>2182</v>
      </c>
      <c r="M26" s="765">
        <v>1454.66</v>
      </c>
      <c r="N26" s="763">
        <f t="shared" si="3"/>
        <v>3636.66</v>
      </c>
      <c r="O26" s="244">
        <f t="shared" si="4"/>
        <v>38.63576299999977</v>
      </c>
      <c r="P26" s="244">
        <f t="shared" si="5"/>
        <v>98.049840134517126</v>
      </c>
      <c r="Q26" s="258">
        <f t="shared" si="6"/>
        <v>136.6856031345169</v>
      </c>
    </row>
    <row r="27" spans="1:17" ht="15" customHeight="1">
      <c r="A27" s="173">
        <v>14</v>
      </c>
      <c r="B27" s="175" t="s">
        <v>665</v>
      </c>
      <c r="C27" s="244">
        <v>4042.4021909999997</v>
      </c>
      <c r="D27" s="244">
        <v>2694.9347939999998</v>
      </c>
      <c r="E27" s="258">
        <f t="shared" si="0"/>
        <v>6737.3369849999999</v>
      </c>
      <c r="F27" s="244">
        <v>254.78933323099955</v>
      </c>
      <c r="G27" s="244">
        <v>276.67288882066532</v>
      </c>
      <c r="H27" s="258">
        <f t="shared" si="1"/>
        <v>531.46222205166487</v>
      </c>
      <c r="I27" s="244">
        <v>3787.6128577690001</v>
      </c>
      <c r="J27" s="244">
        <v>2525.0752385126666</v>
      </c>
      <c r="K27" s="762">
        <f t="shared" si="2"/>
        <v>6312.6880962816667</v>
      </c>
      <c r="L27" s="765">
        <v>3972.06</v>
      </c>
      <c r="M27" s="765">
        <v>2648.04</v>
      </c>
      <c r="N27" s="763">
        <f t="shared" si="3"/>
        <v>6620.1</v>
      </c>
      <c r="O27" s="244">
        <f t="shared" si="4"/>
        <v>70.34219099999973</v>
      </c>
      <c r="P27" s="244">
        <f t="shared" si="5"/>
        <v>153.70812733333196</v>
      </c>
      <c r="Q27" s="258">
        <f t="shared" si="6"/>
        <v>224.05031833333169</v>
      </c>
    </row>
    <row r="28" spans="1:17" s="174" customFormat="1" ht="15" customHeight="1">
      <c r="A28" s="173">
        <v>15</v>
      </c>
      <c r="B28" s="175" t="s">
        <v>666</v>
      </c>
      <c r="C28" s="244">
        <v>2154.6687959999999</v>
      </c>
      <c r="D28" s="244">
        <v>1436.445864</v>
      </c>
      <c r="E28" s="258">
        <f t="shared" si="0"/>
        <v>3591.1146600000002</v>
      </c>
      <c r="F28" s="244">
        <v>370.13532000000032</v>
      </c>
      <c r="G28" s="244">
        <v>10.553195704668724</v>
      </c>
      <c r="H28" s="258">
        <f t="shared" si="1"/>
        <v>380.68851570466904</v>
      </c>
      <c r="I28" s="244">
        <v>1784.5334759999996</v>
      </c>
      <c r="J28" s="244">
        <v>1189.6889839999997</v>
      </c>
      <c r="K28" s="762">
        <f t="shared" si="2"/>
        <v>2974.222459999999</v>
      </c>
      <c r="L28" s="765">
        <v>2117.1799999999998</v>
      </c>
      <c r="M28" s="765">
        <v>1200.24</v>
      </c>
      <c r="N28" s="763">
        <f t="shared" si="3"/>
        <v>3317.42</v>
      </c>
      <c r="O28" s="244">
        <f t="shared" si="4"/>
        <v>37.488796000000093</v>
      </c>
      <c r="P28" s="244">
        <f t="shared" si="5"/>
        <v>2.1797046683786903E-3</v>
      </c>
      <c r="Q28" s="258">
        <f t="shared" si="6"/>
        <v>37.490975704668472</v>
      </c>
    </row>
    <row r="29" spans="1:17" s="174" customFormat="1" ht="15" customHeight="1">
      <c r="A29" s="173">
        <v>16</v>
      </c>
      <c r="B29" s="175" t="s">
        <v>667</v>
      </c>
      <c r="C29" s="244">
        <v>2314.1024729999999</v>
      </c>
      <c r="D29" s="244">
        <v>1542.7349819999999</v>
      </c>
      <c r="E29" s="258">
        <f t="shared" si="0"/>
        <v>3856.8374549999999</v>
      </c>
      <c r="F29" s="244">
        <v>167.01828737596043</v>
      </c>
      <c r="G29" s="244">
        <v>65.20052587009468</v>
      </c>
      <c r="H29" s="258">
        <f t="shared" si="1"/>
        <v>232.21881324605511</v>
      </c>
      <c r="I29" s="244">
        <v>2147.0841856240395</v>
      </c>
      <c r="J29" s="244">
        <v>1431.3894570826931</v>
      </c>
      <c r="K29" s="762">
        <f t="shared" si="2"/>
        <v>3578.4736427067328</v>
      </c>
      <c r="L29" s="765">
        <v>2273.84</v>
      </c>
      <c r="M29" s="765">
        <v>1496.59</v>
      </c>
      <c r="N29" s="763">
        <f t="shared" si="3"/>
        <v>3770.4300000000003</v>
      </c>
      <c r="O29" s="244">
        <f t="shared" si="4"/>
        <v>40.262472999999773</v>
      </c>
      <c r="P29" s="244">
        <f t="shared" si="5"/>
        <v>-1.7047212168108672E-5</v>
      </c>
      <c r="Q29" s="258">
        <f t="shared" si="6"/>
        <v>40.262455952787604</v>
      </c>
    </row>
    <row r="30" spans="1:17" s="174" customFormat="1" ht="15" customHeight="1">
      <c r="A30" s="173">
        <v>17</v>
      </c>
      <c r="B30" s="175" t="s">
        <v>668</v>
      </c>
      <c r="C30" s="244">
        <v>2022.5667779999999</v>
      </c>
      <c r="D30" s="244">
        <v>1348.3778519999998</v>
      </c>
      <c r="E30" s="258">
        <f t="shared" si="0"/>
        <v>3370.94463</v>
      </c>
      <c r="F30" s="244">
        <v>242.09690395799998</v>
      </c>
      <c r="G30" s="244">
        <v>111.81841722306058</v>
      </c>
      <c r="H30" s="258">
        <f t="shared" si="1"/>
        <v>353.91532118106056</v>
      </c>
      <c r="I30" s="244">
        <v>1780.4698740419999</v>
      </c>
      <c r="J30" s="244">
        <v>1186.9799160279999</v>
      </c>
      <c r="K30" s="762">
        <f t="shared" si="2"/>
        <v>2967.4497900699998</v>
      </c>
      <c r="L30" s="765">
        <v>1987.37</v>
      </c>
      <c r="M30" s="765">
        <v>1298.8</v>
      </c>
      <c r="N30" s="763">
        <f t="shared" si="3"/>
        <v>3286.17</v>
      </c>
      <c r="O30" s="244">
        <f t="shared" si="4"/>
        <v>35.196777999999995</v>
      </c>
      <c r="P30" s="244">
        <f t="shared" si="5"/>
        <v>-1.6667489394421864E-3</v>
      </c>
      <c r="Q30" s="258">
        <f t="shared" si="6"/>
        <v>35.195111251060553</v>
      </c>
    </row>
    <row r="31" spans="1:17" s="174" customFormat="1" ht="15" customHeight="1">
      <c r="A31" s="173">
        <v>18</v>
      </c>
      <c r="B31" s="175" t="s">
        <v>669</v>
      </c>
      <c r="C31" s="244">
        <v>3149.7741000000001</v>
      </c>
      <c r="D31" s="244">
        <v>2099.8494000000001</v>
      </c>
      <c r="E31" s="258">
        <f t="shared" si="0"/>
        <v>5249.6234999999997</v>
      </c>
      <c r="F31" s="244">
        <v>199.89963671899977</v>
      </c>
      <c r="G31" s="244">
        <v>1095.9558455764416</v>
      </c>
      <c r="H31" s="258">
        <f t="shared" si="1"/>
        <v>1295.8554822954413</v>
      </c>
      <c r="I31" s="244">
        <v>2949.8744632810003</v>
      </c>
      <c r="J31" s="244">
        <v>1966.5829755206669</v>
      </c>
      <c r="K31" s="762">
        <f t="shared" si="2"/>
        <v>4916.4574388016672</v>
      </c>
      <c r="L31" s="765">
        <v>3094.97</v>
      </c>
      <c r="M31" s="765">
        <v>2231.88</v>
      </c>
      <c r="N31" s="763">
        <f t="shared" si="3"/>
        <v>5326.85</v>
      </c>
      <c r="O31" s="244">
        <f t="shared" si="4"/>
        <v>54.80410000000029</v>
      </c>
      <c r="P31" s="244">
        <f t="shared" si="5"/>
        <v>830.65882109710856</v>
      </c>
      <c r="Q31" s="258">
        <f t="shared" si="6"/>
        <v>885.46292109710885</v>
      </c>
    </row>
    <row r="32" spans="1:17" s="174" customFormat="1" ht="15" customHeight="1">
      <c r="A32" s="173">
        <v>19</v>
      </c>
      <c r="B32" s="175" t="s">
        <v>670</v>
      </c>
      <c r="C32" s="244">
        <v>3840.0770789999997</v>
      </c>
      <c r="D32" s="244">
        <v>2560.0513860000001</v>
      </c>
      <c r="E32" s="258">
        <f t="shared" si="0"/>
        <v>6400.1284649999998</v>
      </c>
      <c r="F32" s="244">
        <v>337.81308281816018</v>
      </c>
      <c r="G32" s="244">
        <v>2063.7674547141792</v>
      </c>
      <c r="H32" s="258">
        <f t="shared" si="1"/>
        <v>2401.5805375323393</v>
      </c>
      <c r="I32" s="244">
        <v>3502.2639961818395</v>
      </c>
      <c r="J32" s="244">
        <v>2334.8426641212263</v>
      </c>
      <c r="K32" s="762">
        <f t="shared" si="2"/>
        <v>5837.1066603030658</v>
      </c>
      <c r="L32" s="765">
        <v>3773.26</v>
      </c>
      <c r="M32" s="765">
        <v>2715.5</v>
      </c>
      <c r="N32" s="763">
        <f t="shared" si="3"/>
        <v>6488.76</v>
      </c>
      <c r="O32" s="244">
        <f t="shared" si="4"/>
        <v>66.817078999999467</v>
      </c>
      <c r="P32" s="244">
        <f t="shared" si="5"/>
        <v>1683.110118835406</v>
      </c>
      <c r="Q32" s="258">
        <f t="shared" si="6"/>
        <v>1749.9271978354054</v>
      </c>
    </row>
    <row r="33" spans="1:17" s="174" customFormat="1" ht="15" customHeight="1">
      <c r="A33" s="173">
        <v>20</v>
      </c>
      <c r="B33" s="175" t="s">
        <v>671</v>
      </c>
      <c r="C33" s="244">
        <v>1623.733461</v>
      </c>
      <c r="D33" s="244">
        <v>1082.4889740000001</v>
      </c>
      <c r="E33" s="258">
        <f t="shared" si="0"/>
        <v>2706.2224350000001</v>
      </c>
      <c r="F33" s="244">
        <v>250.76867150479961</v>
      </c>
      <c r="G33" s="244">
        <v>26.8076070383554</v>
      </c>
      <c r="H33" s="258">
        <f t="shared" si="1"/>
        <v>277.57627854315501</v>
      </c>
      <c r="I33" s="244">
        <v>1372.9647894952004</v>
      </c>
      <c r="J33" s="244">
        <v>915.30985966346691</v>
      </c>
      <c r="K33" s="762">
        <f t="shared" si="2"/>
        <v>2288.2746491586672</v>
      </c>
      <c r="L33" s="765">
        <v>1595.48</v>
      </c>
      <c r="M33" s="765">
        <v>942.12</v>
      </c>
      <c r="N33" s="763">
        <f t="shared" si="3"/>
        <v>2537.6</v>
      </c>
      <c r="O33" s="244">
        <f t="shared" si="4"/>
        <v>28.253461000000016</v>
      </c>
      <c r="P33" s="244">
        <f t="shared" si="5"/>
        <v>-2.5332981776955421E-3</v>
      </c>
      <c r="Q33" s="258">
        <f t="shared" si="6"/>
        <v>28.25092770182232</v>
      </c>
    </row>
    <row r="34" spans="1:17" s="174" customFormat="1" ht="15" customHeight="1">
      <c r="A34" s="173">
        <v>21</v>
      </c>
      <c r="B34" s="175" t="s">
        <v>672</v>
      </c>
      <c r="C34" s="244">
        <v>390.98139299999997</v>
      </c>
      <c r="D34" s="244">
        <v>260.65426200000002</v>
      </c>
      <c r="E34" s="258">
        <f t="shared" si="0"/>
        <v>651.63565500000004</v>
      </c>
      <c r="F34" s="244">
        <v>57.395954145600058</v>
      </c>
      <c r="G34" s="244">
        <v>42.442607247005697</v>
      </c>
      <c r="H34" s="258">
        <f t="shared" si="1"/>
        <v>99.838561392605754</v>
      </c>
      <c r="I34" s="244">
        <v>333.58543885439991</v>
      </c>
      <c r="J34" s="244">
        <v>222.39029256959995</v>
      </c>
      <c r="K34" s="762">
        <f t="shared" si="2"/>
        <v>555.97573142399983</v>
      </c>
      <c r="L34" s="765">
        <v>384.18</v>
      </c>
      <c r="M34" s="765">
        <v>256.12</v>
      </c>
      <c r="N34" s="763">
        <f t="shared" si="3"/>
        <v>640.29999999999995</v>
      </c>
      <c r="O34" s="244">
        <f t="shared" si="4"/>
        <v>6.8013929999999618</v>
      </c>
      <c r="P34" s="244">
        <f t="shared" si="5"/>
        <v>8.7128998166056135</v>
      </c>
      <c r="Q34" s="258">
        <f t="shared" si="6"/>
        <v>15.514292816605575</v>
      </c>
    </row>
    <row r="35" spans="1:17" s="174" customFormat="1" ht="15" customHeight="1">
      <c r="A35" s="173">
        <v>22</v>
      </c>
      <c r="B35" s="175" t="s">
        <v>673</v>
      </c>
      <c r="C35" s="244">
        <v>954.04478399999994</v>
      </c>
      <c r="D35" s="244">
        <v>636.029856</v>
      </c>
      <c r="E35" s="258">
        <f t="shared" si="0"/>
        <v>1590.0746399999998</v>
      </c>
      <c r="F35" s="244">
        <v>159.75943713200024</v>
      </c>
      <c r="G35" s="244">
        <v>106.50629142133334</v>
      </c>
      <c r="H35" s="258">
        <f t="shared" si="1"/>
        <v>266.26572855333359</v>
      </c>
      <c r="I35" s="244">
        <v>794.28534686799969</v>
      </c>
      <c r="J35" s="244">
        <v>529.52356457866642</v>
      </c>
      <c r="K35" s="762">
        <f t="shared" si="2"/>
        <v>1323.8089114466661</v>
      </c>
      <c r="L35" s="765">
        <v>937.44</v>
      </c>
      <c r="M35" s="765">
        <v>624.96</v>
      </c>
      <c r="N35" s="763">
        <f t="shared" si="3"/>
        <v>1562.4</v>
      </c>
      <c r="O35" s="244">
        <f t="shared" si="4"/>
        <v>16.604783999999881</v>
      </c>
      <c r="P35" s="244">
        <f t="shared" si="5"/>
        <v>11.069855999999731</v>
      </c>
      <c r="Q35" s="258">
        <f t="shared" si="6"/>
        <v>27.674639999999613</v>
      </c>
    </row>
    <row r="36" spans="1:17" ht="15" customHeight="1">
      <c r="A36" s="173">
        <v>23</v>
      </c>
      <c r="B36" s="175" t="s">
        <v>674</v>
      </c>
      <c r="C36" s="244">
        <v>567.11541599999998</v>
      </c>
      <c r="D36" s="244">
        <v>378.07694399999997</v>
      </c>
      <c r="E36" s="258">
        <f t="shared" si="0"/>
        <v>945.19236000000001</v>
      </c>
      <c r="F36" s="244">
        <v>111.29821389951996</v>
      </c>
      <c r="G36" s="244">
        <v>74.198809266346643</v>
      </c>
      <c r="H36" s="258">
        <f t="shared" si="1"/>
        <v>185.49702316586661</v>
      </c>
      <c r="I36" s="244">
        <v>455.81720210048002</v>
      </c>
      <c r="J36" s="244">
        <v>303.87813473365333</v>
      </c>
      <c r="K36" s="762">
        <f t="shared" si="2"/>
        <v>759.69533683413329</v>
      </c>
      <c r="L36" s="765">
        <v>557.25</v>
      </c>
      <c r="M36" s="765">
        <v>371.5</v>
      </c>
      <c r="N36" s="763">
        <f t="shared" si="3"/>
        <v>928.75</v>
      </c>
      <c r="O36" s="244">
        <f t="shared" si="4"/>
        <v>9.865415999999982</v>
      </c>
      <c r="P36" s="244">
        <f t="shared" si="5"/>
        <v>6.576943999999969</v>
      </c>
      <c r="Q36" s="258">
        <f t="shared" si="6"/>
        <v>16.442359999999951</v>
      </c>
    </row>
    <row r="37" spans="1:17" ht="15" customHeight="1">
      <c r="A37" s="176">
        <v>24</v>
      </c>
      <c r="B37" s="175" t="s">
        <v>675</v>
      </c>
      <c r="C37" s="244">
        <v>91.545749999999998</v>
      </c>
      <c r="D37" s="244">
        <v>61.030500000000004</v>
      </c>
      <c r="E37" s="258">
        <f t="shared" si="0"/>
        <v>152.57625000000002</v>
      </c>
      <c r="F37" s="244">
        <v>0</v>
      </c>
      <c r="G37" s="244">
        <v>0</v>
      </c>
      <c r="H37" s="258">
        <f t="shared" si="1"/>
        <v>0</v>
      </c>
      <c r="I37" s="244">
        <v>91.545749999999998</v>
      </c>
      <c r="J37" s="244">
        <v>61.030499999999996</v>
      </c>
      <c r="K37" s="762">
        <f t="shared" si="2"/>
        <v>152.57624999999999</v>
      </c>
      <c r="L37" s="765">
        <v>89.95</v>
      </c>
      <c r="M37" s="765">
        <v>59.97</v>
      </c>
      <c r="N37" s="763">
        <f t="shared" si="3"/>
        <v>149.92000000000002</v>
      </c>
      <c r="O37" s="197">
        <f t="shared" si="4"/>
        <v>1.5957499999999953</v>
      </c>
      <c r="P37" s="197">
        <f t="shared" si="5"/>
        <v>1.0604999999999976</v>
      </c>
      <c r="Q37" s="201">
        <f t="shared" si="6"/>
        <v>2.6562499999999929</v>
      </c>
    </row>
    <row r="38" spans="1:17" ht="15" customHeight="1">
      <c r="A38" s="1027" t="s">
        <v>16</v>
      </c>
      <c r="B38" s="1028"/>
      <c r="C38" s="258">
        <f>SUM(C14:C37)</f>
        <v>38834.175383999995</v>
      </c>
      <c r="D38" s="258">
        <f>SUM(D14:D37)</f>
        <v>25889.450256</v>
      </c>
      <c r="E38" s="258">
        <f t="shared" si="0"/>
        <v>64723.625639999998</v>
      </c>
      <c r="F38" s="258">
        <f>SUM(F14:F37)</f>
        <v>4575.7316747469395</v>
      </c>
      <c r="G38" s="258">
        <f>SUM(G14:G37)</f>
        <v>6760.6189238440093</v>
      </c>
      <c r="H38" s="258">
        <f t="shared" si="1"/>
        <v>11336.350598590949</v>
      </c>
      <c r="I38" s="258">
        <f>SUM(I14:I37)</f>
        <v>34258.44370925305</v>
      </c>
      <c r="J38" s="258">
        <f>SUM(J14:J37)</f>
        <v>22838.962472835374</v>
      </c>
      <c r="K38" s="258">
        <f t="shared" si="2"/>
        <v>57097.406182088424</v>
      </c>
      <c r="L38" s="772">
        <f>SUM(L14:L37)</f>
        <v>38158.450000000004</v>
      </c>
      <c r="M38" s="772">
        <f>SUM(M14:M37)</f>
        <v>25257.759999999995</v>
      </c>
      <c r="N38" s="258">
        <f t="shared" si="3"/>
        <v>63416.21</v>
      </c>
      <c r="O38" s="201">
        <f t="shared" ref="O38:Q38" si="7">SUM(O14:O37)</f>
        <v>675.72538399999792</v>
      </c>
      <c r="P38" s="201">
        <f t="shared" si="7"/>
        <v>4341.8213966793801</v>
      </c>
      <c r="Q38" s="201">
        <f t="shared" si="7"/>
        <v>5017.5467806793777</v>
      </c>
    </row>
    <row r="39" spans="1:17" ht="14.25" customHeight="1">
      <c r="A39" s="1093" t="s">
        <v>634</v>
      </c>
      <c r="B39" s="1093"/>
      <c r="C39" s="1093"/>
      <c r="D39" s="1093"/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1093"/>
      <c r="P39" s="1093"/>
      <c r="Q39" s="1093"/>
    </row>
    <row r="40" spans="1:17" ht="15.75" customHeight="1">
      <c r="A40" s="25"/>
      <c r="B40" s="32"/>
      <c r="C40" s="207"/>
      <c r="D40" s="207"/>
      <c r="E40" s="207"/>
      <c r="F40" s="309"/>
      <c r="G40" s="309"/>
      <c r="H40" s="309"/>
      <c r="I40" s="267"/>
      <c r="J40" s="267"/>
      <c r="K40" s="267"/>
      <c r="L40" s="206"/>
      <c r="M40" s="267"/>
      <c r="N40" s="267"/>
      <c r="O40" s="314"/>
      <c r="P40" s="314"/>
      <c r="Q40" s="314"/>
    </row>
    <row r="41" spans="1:17" s="268" customFormat="1" ht="15.75" customHeight="1">
      <c r="A41" s="25"/>
      <c r="B41" s="32"/>
      <c r="C41" s="207"/>
      <c r="D41" s="207"/>
      <c r="E41" s="310"/>
      <c r="F41" s="310"/>
      <c r="G41" s="313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1:17" ht="15.75" customHeight="1">
      <c r="A42" s="9"/>
      <c r="B42" s="9"/>
      <c r="C42" s="9"/>
      <c r="D42" s="9"/>
      <c r="E42" s="9"/>
      <c r="F42" s="9"/>
      <c r="G42" s="9"/>
      <c r="H42" s="9"/>
      <c r="I42" s="9"/>
      <c r="J42" s="914"/>
      <c r="K42" s="914"/>
      <c r="L42" s="914"/>
      <c r="M42" s="914"/>
      <c r="N42" s="914"/>
      <c r="O42" s="914"/>
      <c r="P42" s="914"/>
      <c r="Q42" s="914"/>
    </row>
    <row r="43" spans="1:17" ht="12.75" customHeight="1">
      <c r="A43" s="9" t="s">
        <v>1117</v>
      </c>
      <c r="B43" s="337"/>
      <c r="C43" s="337"/>
      <c r="D43" s="337"/>
      <c r="E43" s="337"/>
      <c r="F43" s="916" t="s">
        <v>847</v>
      </c>
      <c r="G43" s="916"/>
      <c r="H43" s="916"/>
      <c r="I43" s="916"/>
      <c r="M43" s="916" t="s">
        <v>846</v>
      </c>
      <c r="N43" s="916"/>
      <c r="O43" s="916"/>
      <c r="P43" s="916"/>
      <c r="Q43" s="916"/>
    </row>
    <row r="44" spans="1:17" ht="12.75" customHeight="1">
      <c r="A44" s="339"/>
      <c r="B44" s="9"/>
      <c r="C44" s="9"/>
      <c r="D44" s="9"/>
      <c r="E44" s="9"/>
      <c r="F44" s="915" t="s">
        <v>845</v>
      </c>
      <c r="G44" s="915"/>
      <c r="H44" s="915"/>
      <c r="I44" s="915"/>
      <c r="M44" s="1038" t="s">
        <v>845</v>
      </c>
      <c r="N44" s="1038"/>
      <c r="O44" s="1038"/>
      <c r="P44" s="1038"/>
      <c r="Q44" s="1038"/>
    </row>
    <row r="45" spans="1:17">
      <c r="A45" s="9"/>
      <c r="C45" s="9"/>
      <c r="D45" s="9"/>
      <c r="E45" s="9"/>
      <c r="F45" s="915" t="s">
        <v>848</v>
      </c>
      <c r="G45" s="915"/>
      <c r="H45" s="915"/>
      <c r="I45" s="915"/>
      <c r="J45" s="26"/>
      <c r="K45" s="26"/>
      <c r="L45" s="26"/>
      <c r="M45" s="26"/>
      <c r="N45" s="26"/>
      <c r="O45" s="26"/>
      <c r="P45" s="26"/>
      <c r="Q45" s="26"/>
    </row>
    <row r="46" spans="1:17">
      <c r="J46" s="254"/>
      <c r="K46" s="254"/>
      <c r="L46" s="254"/>
      <c r="M46" s="254"/>
      <c r="N46" s="256"/>
    </row>
    <row r="47" spans="1:17">
      <c r="J47" s="256"/>
      <c r="K47" s="937"/>
      <c r="L47" s="937"/>
      <c r="M47" s="937"/>
      <c r="N47" s="937"/>
    </row>
  </sheetData>
  <mergeCells count="21">
    <mergeCell ref="F43:I43"/>
    <mergeCell ref="F44:I44"/>
    <mergeCell ref="F45:I45"/>
    <mergeCell ref="P1:Q1"/>
    <mergeCell ref="A2:Q2"/>
    <mergeCell ref="A3:Q3"/>
    <mergeCell ref="N10:Q10"/>
    <mergeCell ref="A6:Q6"/>
    <mergeCell ref="C11:E11"/>
    <mergeCell ref="F11:H11"/>
    <mergeCell ref="A39:Q39"/>
    <mergeCell ref="A11:A12"/>
    <mergeCell ref="B11:B12"/>
    <mergeCell ref="I11:K11"/>
    <mergeCell ref="A38:B38"/>
    <mergeCell ref="K47:N47"/>
    <mergeCell ref="J42:Q42"/>
    <mergeCell ref="M43:Q43"/>
    <mergeCell ref="M44:Q44"/>
    <mergeCell ref="O11:Q11"/>
    <mergeCell ref="L11:N1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5"/>
  <sheetViews>
    <sheetView view="pageBreakPreview" topLeftCell="A24" zoomScale="90" zoomScaleSheetLayoutView="90" workbookViewId="0">
      <selection activeCell="A43" sqref="A43"/>
    </sheetView>
  </sheetViews>
  <sheetFormatPr defaultColWidth="9.140625" defaultRowHeight="12.75"/>
  <cols>
    <col min="1" max="1" width="7.42578125" style="10" customWidth="1"/>
    <col min="2" max="2" width="16" style="10" customWidth="1"/>
    <col min="3" max="3" width="9.28515625" style="10" bestFit="1" customWidth="1"/>
    <col min="4" max="4" width="9" style="10" customWidth="1"/>
    <col min="5" max="5" width="10" style="10" customWidth="1"/>
    <col min="6" max="6" width="9.140625" style="10" customWidth="1"/>
    <col min="7" max="7" width="8.28515625" style="10" customWidth="1"/>
    <col min="8" max="8" width="9" style="10" customWidth="1"/>
    <col min="9" max="9" width="9.28515625" style="10" customWidth="1"/>
    <col min="10" max="10" width="10" style="10" customWidth="1"/>
    <col min="11" max="13" width="9.28515625" style="10" bestFit="1" customWidth="1"/>
    <col min="14" max="14" width="9.28515625" style="10" customWidth="1"/>
    <col min="15" max="15" width="10.5703125" style="10" customWidth="1"/>
    <col min="16" max="16" width="9.85546875" style="10" customWidth="1"/>
    <col min="17" max="17" width="10" style="10" customWidth="1"/>
    <col min="18" max="16384" width="9.140625" style="10"/>
  </cols>
  <sheetData>
    <row r="1" spans="1:17" customFormat="1" ht="15">
      <c r="H1" s="26"/>
      <c r="I1" s="26"/>
      <c r="J1" s="26"/>
      <c r="K1" s="26"/>
      <c r="L1" s="26"/>
      <c r="M1" s="26"/>
      <c r="N1" s="26"/>
      <c r="O1" s="26"/>
      <c r="P1" s="1092" t="s">
        <v>86</v>
      </c>
      <c r="Q1" s="1092"/>
    </row>
    <row r="2" spans="1:17" customFormat="1" ht="15">
      <c r="A2" s="1039" t="s">
        <v>0</v>
      </c>
      <c r="B2" s="1039"/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P2" s="1039"/>
      <c r="Q2" s="1039"/>
    </row>
    <row r="3" spans="1:17" customFormat="1" ht="20.25">
      <c r="A3" s="935" t="s">
        <v>857</v>
      </c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</row>
    <row r="4" spans="1:17" customFormat="1" ht="10.5" customHeight="1"/>
    <row r="5" spans="1:17" ht="9" customHeight="1">
      <c r="A5" s="18"/>
      <c r="B5" s="18"/>
      <c r="C5" s="18"/>
      <c r="D5" s="18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7"/>
      <c r="Q5" s="15"/>
    </row>
    <row r="6" spans="1:17" ht="18.600000000000001" customHeight="1">
      <c r="B6" s="72"/>
      <c r="C6" s="72"/>
      <c r="D6" s="936" t="s">
        <v>905</v>
      </c>
      <c r="E6" s="936"/>
      <c r="F6" s="936"/>
      <c r="G6" s="936"/>
      <c r="H6" s="936"/>
      <c r="I6" s="936"/>
      <c r="J6" s="936"/>
      <c r="K6" s="936"/>
      <c r="L6" s="936"/>
      <c r="M6" s="936"/>
      <c r="N6" s="936"/>
      <c r="O6" s="936"/>
    </row>
    <row r="7" spans="1:17" ht="5.45" customHeight="1"/>
    <row r="8" spans="1:17">
      <c r="A8" s="26" t="s">
        <v>700</v>
      </c>
      <c r="B8" s="26"/>
      <c r="C8" s="9"/>
      <c r="D8" s="9"/>
      <c r="Q8" s="24" t="s">
        <v>19</v>
      </c>
    </row>
    <row r="9" spans="1:17" ht="15.75">
      <c r="A9" s="8"/>
      <c r="N9" s="1053" t="s">
        <v>895</v>
      </c>
      <c r="O9" s="1053"/>
      <c r="P9" s="1053"/>
      <c r="Q9" s="1053"/>
    </row>
    <row r="10" spans="1:17" ht="37.15" customHeight="1">
      <c r="A10" s="1094" t="s">
        <v>2</v>
      </c>
      <c r="B10" s="1094" t="s">
        <v>3</v>
      </c>
      <c r="C10" s="922" t="s">
        <v>906</v>
      </c>
      <c r="D10" s="922"/>
      <c r="E10" s="922"/>
      <c r="F10" s="922" t="s">
        <v>907</v>
      </c>
      <c r="G10" s="922"/>
      <c r="H10" s="922"/>
      <c r="I10" s="952" t="s">
        <v>340</v>
      </c>
      <c r="J10" s="953"/>
      <c r="K10" s="1091"/>
      <c r="L10" s="952" t="s">
        <v>87</v>
      </c>
      <c r="M10" s="953"/>
      <c r="N10" s="1091"/>
      <c r="O10" s="1088" t="s">
        <v>904</v>
      </c>
      <c r="P10" s="1089"/>
      <c r="Q10" s="1090"/>
    </row>
    <row r="11" spans="1:17" ht="39.75" customHeight="1">
      <c r="A11" s="1095"/>
      <c r="B11" s="1095"/>
      <c r="C11" s="214" t="s">
        <v>102</v>
      </c>
      <c r="D11" s="214" t="s">
        <v>631</v>
      </c>
      <c r="E11" s="226" t="s">
        <v>16</v>
      </c>
      <c r="F11" s="214" t="s">
        <v>102</v>
      </c>
      <c r="G11" s="214" t="s">
        <v>632</v>
      </c>
      <c r="H11" s="226" t="s">
        <v>16</v>
      </c>
      <c r="I11" s="214" t="s">
        <v>102</v>
      </c>
      <c r="J11" s="214" t="s">
        <v>632</v>
      </c>
      <c r="K11" s="226" t="s">
        <v>16</v>
      </c>
      <c r="L11" s="214" t="s">
        <v>102</v>
      </c>
      <c r="M11" s="214" t="s">
        <v>632</v>
      </c>
      <c r="N11" s="226" t="s">
        <v>16</v>
      </c>
      <c r="O11" s="214" t="s">
        <v>211</v>
      </c>
      <c r="P11" s="214" t="s">
        <v>633</v>
      </c>
      <c r="Q11" s="214" t="s">
        <v>103</v>
      </c>
    </row>
    <row r="12" spans="1:17" s="53" customFormat="1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764">
        <v>12</v>
      </c>
      <c r="M12" s="764">
        <v>13</v>
      </c>
      <c r="N12" s="51">
        <v>14</v>
      </c>
      <c r="O12" s="51">
        <v>15</v>
      </c>
      <c r="P12" s="51">
        <v>16</v>
      </c>
      <c r="Q12" s="51">
        <v>17</v>
      </c>
    </row>
    <row r="13" spans="1:17" ht="15" customHeight="1">
      <c r="A13" s="173">
        <v>1</v>
      </c>
      <c r="B13" s="175" t="s">
        <v>652</v>
      </c>
      <c r="C13" s="245">
        <v>759.28063220000013</v>
      </c>
      <c r="D13" s="245">
        <v>504.892492</v>
      </c>
      <c r="E13" s="260">
        <f t="shared" ref="E13:E37" si="0">SUM(C13:D13)</f>
        <v>1264.1731242000001</v>
      </c>
      <c r="F13" s="245">
        <v>120.74629469503998</v>
      </c>
      <c r="G13" s="245">
        <v>19.411836588359847</v>
      </c>
      <c r="H13" s="260">
        <f t="shared" ref="H13:H37" si="1">SUM(F13:G13)</f>
        <v>140.15813128339983</v>
      </c>
      <c r="I13" s="245">
        <v>638.53433750496015</v>
      </c>
      <c r="J13" s="245">
        <v>425.68955833664012</v>
      </c>
      <c r="K13" s="766">
        <f t="shared" ref="K13:K37" si="2">SUM(I13:J13)</f>
        <v>1064.2238958416003</v>
      </c>
      <c r="L13" s="765">
        <v>744.93</v>
      </c>
      <c r="M13" s="765">
        <v>445.1</v>
      </c>
      <c r="N13" s="767">
        <f t="shared" ref="N13:N37" si="3">SUM(L13:M13)</f>
        <v>1190.03</v>
      </c>
      <c r="O13" s="245">
        <f>F13+I13-L13</f>
        <v>14.350632200000177</v>
      </c>
      <c r="P13" s="245">
        <f>G13+J13-M13</f>
        <v>1.3949249999427593E-3</v>
      </c>
      <c r="Q13" s="260">
        <f t="shared" ref="Q13:Q37" si="4">SUM(O13:P13)</f>
        <v>14.35202712500012</v>
      </c>
    </row>
    <row r="14" spans="1:17" ht="15" customHeight="1">
      <c r="A14" s="173">
        <v>2</v>
      </c>
      <c r="B14" s="175" t="s">
        <v>653</v>
      </c>
      <c r="C14" s="245">
        <v>1565.3559098000001</v>
      </c>
      <c r="D14" s="245">
        <v>1040.9016280000001</v>
      </c>
      <c r="E14" s="260">
        <f t="shared" si="0"/>
        <v>2606.2575378000001</v>
      </c>
      <c r="F14" s="245">
        <v>257.00887730880004</v>
      </c>
      <c r="G14" s="245">
        <v>157.69262206064491</v>
      </c>
      <c r="H14" s="260">
        <f t="shared" si="1"/>
        <v>414.70149936944495</v>
      </c>
      <c r="I14" s="245">
        <v>1308.3470324912</v>
      </c>
      <c r="J14" s="245">
        <v>872.23135499413331</v>
      </c>
      <c r="K14" s="766">
        <f t="shared" si="2"/>
        <v>2180.5783874853332</v>
      </c>
      <c r="L14" s="765">
        <v>1535.76</v>
      </c>
      <c r="M14" s="765">
        <v>1023.84</v>
      </c>
      <c r="N14" s="767">
        <f t="shared" si="3"/>
        <v>2559.6</v>
      </c>
      <c r="O14" s="245">
        <f t="shared" ref="O14:O36" si="5">F14+I14-L14</f>
        <v>29.595909800000072</v>
      </c>
      <c r="P14" s="245">
        <f t="shared" ref="P14:P36" si="6">G14+J14-M14</f>
        <v>6.0839770547783019</v>
      </c>
      <c r="Q14" s="260">
        <f t="shared" si="4"/>
        <v>35.679886854778374</v>
      </c>
    </row>
    <row r="15" spans="1:17" ht="15" customHeight="1">
      <c r="A15" s="173">
        <v>3</v>
      </c>
      <c r="B15" s="175" t="s">
        <v>654</v>
      </c>
      <c r="C15" s="245">
        <v>1611.0269776</v>
      </c>
      <c r="D15" s="245">
        <v>1071.2711360000001</v>
      </c>
      <c r="E15" s="260">
        <f t="shared" si="0"/>
        <v>2682.2981135999999</v>
      </c>
      <c r="F15" s="245">
        <v>237.42599932799999</v>
      </c>
      <c r="G15" s="245">
        <v>307.19733288533337</v>
      </c>
      <c r="H15" s="260">
        <f t="shared" si="1"/>
        <v>544.62333221333336</v>
      </c>
      <c r="I15" s="245">
        <v>1373.600978272</v>
      </c>
      <c r="J15" s="245">
        <v>915.73398551466664</v>
      </c>
      <c r="K15" s="766">
        <f t="shared" si="2"/>
        <v>2289.3349637866668</v>
      </c>
      <c r="L15" s="765">
        <v>1580.57</v>
      </c>
      <c r="M15" s="765">
        <v>1053.71</v>
      </c>
      <c r="N15" s="767">
        <f t="shared" si="3"/>
        <v>2634.2799999999997</v>
      </c>
      <c r="O15" s="245">
        <f t="shared" si="5"/>
        <v>30.456977600000073</v>
      </c>
      <c r="P15" s="245">
        <f t="shared" si="6"/>
        <v>169.22131839999997</v>
      </c>
      <c r="Q15" s="260">
        <f t="shared" si="4"/>
        <v>199.67829600000005</v>
      </c>
    </row>
    <row r="16" spans="1:17" ht="15" customHeight="1">
      <c r="A16" s="173">
        <v>4</v>
      </c>
      <c r="B16" s="175" t="s">
        <v>655</v>
      </c>
      <c r="C16" s="245">
        <v>1857.9818737999999</v>
      </c>
      <c r="D16" s="245">
        <v>1235.486668</v>
      </c>
      <c r="E16" s="260">
        <f t="shared" si="0"/>
        <v>3093.4685417999999</v>
      </c>
      <c r="F16" s="245">
        <v>302.89155992480005</v>
      </c>
      <c r="G16" s="245">
        <v>414.50654824986646</v>
      </c>
      <c r="H16" s="260">
        <f t="shared" si="1"/>
        <v>717.3981081746665</v>
      </c>
      <c r="I16" s="245">
        <v>1555.0903138751999</v>
      </c>
      <c r="J16" s="245">
        <v>1036.7268759167998</v>
      </c>
      <c r="K16" s="766">
        <f t="shared" si="2"/>
        <v>2591.8171897919997</v>
      </c>
      <c r="L16" s="765">
        <v>1822.86</v>
      </c>
      <c r="M16" s="765">
        <v>1274.98</v>
      </c>
      <c r="N16" s="767">
        <f t="shared" si="3"/>
        <v>3097.84</v>
      </c>
      <c r="O16" s="245">
        <f t="shared" si="5"/>
        <v>35.121873800000003</v>
      </c>
      <c r="P16" s="245">
        <f t="shared" si="6"/>
        <v>176.25342416666626</v>
      </c>
      <c r="Q16" s="260">
        <f t="shared" si="4"/>
        <v>211.37529796666627</v>
      </c>
    </row>
    <row r="17" spans="1:17" ht="15" customHeight="1">
      <c r="A17" s="173">
        <v>5</v>
      </c>
      <c r="B17" s="175" t="s">
        <v>656</v>
      </c>
      <c r="C17" s="245">
        <v>1602.8977748000002</v>
      </c>
      <c r="D17" s="245">
        <v>1065.865528</v>
      </c>
      <c r="E17" s="260">
        <f t="shared" si="0"/>
        <v>2668.7633028</v>
      </c>
      <c r="F17" s="245">
        <v>258.26665536560017</v>
      </c>
      <c r="G17" s="245">
        <v>317.19625418539988</v>
      </c>
      <c r="H17" s="260">
        <f t="shared" si="1"/>
        <v>575.46290955100005</v>
      </c>
      <c r="I17" s="245">
        <v>1344.6311194344</v>
      </c>
      <c r="J17" s="245">
        <v>896.42074628960006</v>
      </c>
      <c r="K17" s="766">
        <f t="shared" si="2"/>
        <v>2241.051865724</v>
      </c>
      <c r="L17" s="765">
        <v>1572.6</v>
      </c>
      <c r="M17" s="765">
        <v>1048.4000000000001</v>
      </c>
      <c r="N17" s="767">
        <f t="shared" si="3"/>
        <v>2621</v>
      </c>
      <c r="O17" s="245">
        <f t="shared" si="5"/>
        <v>30.297774800000298</v>
      </c>
      <c r="P17" s="245">
        <f t="shared" si="6"/>
        <v>165.21700047499985</v>
      </c>
      <c r="Q17" s="260">
        <f t="shared" si="4"/>
        <v>195.51477527500015</v>
      </c>
    </row>
    <row r="18" spans="1:17" ht="15" customHeight="1">
      <c r="A18" s="173">
        <v>6</v>
      </c>
      <c r="B18" s="175" t="s">
        <v>657</v>
      </c>
      <c r="C18" s="245">
        <v>820.55181800000014</v>
      </c>
      <c r="D18" s="245">
        <v>545.63548000000003</v>
      </c>
      <c r="E18" s="260">
        <f t="shared" si="0"/>
        <v>1366.1872980000003</v>
      </c>
      <c r="F18" s="245">
        <v>169.16928686694405</v>
      </c>
      <c r="G18" s="245">
        <v>320.43671669272589</v>
      </c>
      <c r="H18" s="260">
        <f t="shared" si="1"/>
        <v>489.60600355966994</v>
      </c>
      <c r="I18" s="245">
        <v>651.38253113305609</v>
      </c>
      <c r="J18" s="245">
        <v>434.25502075537071</v>
      </c>
      <c r="K18" s="766">
        <f t="shared" si="2"/>
        <v>1085.6375518884267</v>
      </c>
      <c r="L18" s="765">
        <v>805.04</v>
      </c>
      <c r="M18" s="765">
        <v>536.69000000000005</v>
      </c>
      <c r="N18" s="767">
        <f t="shared" si="3"/>
        <v>1341.73</v>
      </c>
      <c r="O18" s="245">
        <f t="shared" si="5"/>
        <v>15.511818000000176</v>
      </c>
      <c r="P18" s="245">
        <f t="shared" si="6"/>
        <v>218.00173744809649</v>
      </c>
      <c r="Q18" s="260">
        <f t="shared" si="4"/>
        <v>233.51355544809667</v>
      </c>
    </row>
    <row r="19" spans="1:17" ht="15" customHeight="1">
      <c r="A19" s="173">
        <v>7</v>
      </c>
      <c r="B19" s="175" t="s">
        <v>658</v>
      </c>
      <c r="C19" s="245">
        <v>1544.0973180000001</v>
      </c>
      <c r="D19" s="245">
        <v>1026.76548</v>
      </c>
      <c r="E19" s="260">
        <f t="shared" si="0"/>
        <v>2570.8627980000001</v>
      </c>
      <c r="F19" s="245">
        <v>207.93445960003169</v>
      </c>
      <c r="G19" s="245">
        <v>144.92086026003415</v>
      </c>
      <c r="H19" s="260">
        <f t="shared" si="1"/>
        <v>352.85531986006583</v>
      </c>
      <c r="I19" s="245">
        <v>1336.1628583999684</v>
      </c>
      <c r="J19" s="245">
        <v>890.77523893331227</v>
      </c>
      <c r="K19" s="766">
        <f t="shared" si="2"/>
        <v>2226.9380973332809</v>
      </c>
      <c r="L19" s="765">
        <v>1514.91</v>
      </c>
      <c r="M19" s="765">
        <v>1009.94</v>
      </c>
      <c r="N19" s="767">
        <f t="shared" si="3"/>
        <v>2524.8500000000004</v>
      </c>
      <c r="O19" s="245">
        <f t="shared" si="5"/>
        <v>29.187318000000005</v>
      </c>
      <c r="P19" s="245">
        <f t="shared" si="6"/>
        <v>25.756099193346472</v>
      </c>
      <c r="Q19" s="260">
        <f t="shared" si="4"/>
        <v>54.943417193346477</v>
      </c>
    </row>
    <row r="20" spans="1:17" ht="15" customHeight="1">
      <c r="A20" s="173">
        <v>8</v>
      </c>
      <c r="B20" s="175" t="s">
        <v>659</v>
      </c>
      <c r="C20" s="245">
        <v>164.69834939999998</v>
      </c>
      <c r="D20" s="245">
        <v>109.518084</v>
      </c>
      <c r="E20" s="260">
        <f t="shared" si="0"/>
        <v>274.21643339999997</v>
      </c>
      <c r="F20" s="245">
        <v>67.093688904879997</v>
      </c>
      <c r="G20" s="245">
        <v>24.866270358462799</v>
      </c>
      <c r="H20" s="260">
        <f t="shared" si="1"/>
        <v>91.959959263342796</v>
      </c>
      <c r="I20" s="245">
        <v>97.604660495119987</v>
      </c>
      <c r="J20" s="245">
        <v>65.069773663413329</v>
      </c>
      <c r="K20" s="766">
        <f t="shared" si="2"/>
        <v>162.6744341585333</v>
      </c>
      <c r="L20" s="765">
        <v>161.58000000000001</v>
      </c>
      <c r="M20" s="765">
        <v>89.94</v>
      </c>
      <c r="N20" s="767">
        <f t="shared" si="3"/>
        <v>251.52</v>
      </c>
      <c r="O20" s="245">
        <f t="shared" si="5"/>
        <v>3.1183493999999712</v>
      </c>
      <c r="P20" s="245">
        <f t="shared" si="6"/>
        <v>-3.9559781238693859E-3</v>
      </c>
      <c r="Q20" s="260">
        <f t="shared" si="4"/>
        <v>3.1143934218761018</v>
      </c>
    </row>
    <row r="21" spans="1:17" ht="15" customHeight="1">
      <c r="A21" s="173">
        <v>9</v>
      </c>
      <c r="B21" s="175" t="s">
        <v>660</v>
      </c>
      <c r="C21" s="245">
        <v>1914.9154620000002</v>
      </c>
      <c r="D21" s="245">
        <v>1273.3453199999999</v>
      </c>
      <c r="E21" s="260">
        <f t="shared" si="0"/>
        <v>3188.2607820000003</v>
      </c>
      <c r="F21" s="245">
        <v>214.16196595200017</v>
      </c>
      <c r="G21" s="245">
        <v>125.28146346653716</v>
      </c>
      <c r="H21" s="260">
        <f t="shared" si="1"/>
        <v>339.44342941853733</v>
      </c>
      <c r="I21" s="245">
        <v>1700.753496048</v>
      </c>
      <c r="J21" s="245">
        <v>1133.8356640320001</v>
      </c>
      <c r="K21" s="766">
        <f t="shared" si="2"/>
        <v>2834.5891600800001</v>
      </c>
      <c r="L21" s="765">
        <v>1878.71</v>
      </c>
      <c r="M21" s="765">
        <v>1252.48</v>
      </c>
      <c r="N21" s="767">
        <f t="shared" si="3"/>
        <v>3131.19</v>
      </c>
      <c r="O21" s="245">
        <f t="shared" si="5"/>
        <v>36.205462000000125</v>
      </c>
      <c r="P21" s="245">
        <f t="shared" si="6"/>
        <v>6.6371274985372111</v>
      </c>
      <c r="Q21" s="260">
        <f t="shared" si="4"/>
        <v>42.842589498537336</v>
      </c>
    </row>
    <row r="22" spans="1:17" ht="15" customHeight="1">
      <c r="A22" s="173">
        <v>10</v>
      </c>
      <c r="B22" s="175" t="s">
        <v>661</v>
      </c>
      <c r="C22" s="245">
        <v>1711.8728374000002</v>
      </c>
      <c r="D22" s="245">
        <v>1138.3297639999998</v>
      </c>
      <c r="E22" s="260">
        <f t="shared" si="0"/>
        <v>2850.2026014000003</v>
      </c>
      <c r="F22" s="245">
        <v>185.23140532915204</v>
      </c>
      <c r="G22" s="245">
        <v>186.85432601134994</v>
      </c>
      <c r="H22" s="260">
        <f t="shared" si="1"/>
        <v>372.08573134050198</v>
      </c>
      <c r="I22" s="245">
        <v>1526.6414320708482</v>
      </c>
      <c r="J22" s="245">
        <v>1017.7609547138987</v>
      </c>
      <c r="K22" s="766">
        <f t="shared" si="2"/>
        <v>2544.4023867847468</v>
      </c>
      <c r="L22" s="765">
        <v>1679.51</v>
      </c>
      <c r="M22" s="765">
        <v>1119.67</v>
      </c>
      <c r="N22" s="767">
        <f t="shared" si="3"/>
        <v>2799.1800000000003</v>
      </c>
      <c r="O22" s="245">
        <f t="shared" si="5"/>
        <v>32.362837400000217</v>
      </c>
      <c r="P22" s="245">
        <f t="shared" si="6"/>
        <v>84.945280725248722</v>
      </c>
      <c r="Q22" s="260">
        <f t="shared" si="4"/>
        <v>117.30811812524894</v>
      </c>
    </row>
    <row r="23" spans="1:17" ht="15" customHeight="1">
      <c r="A23" s="173">
        <v>11</v>
      </c>
      <c r="B23" s="175" t="s">
        <v>662</v>
      </c>
      <c r="C23" s="245">
        <v>903.57316079999998</v>
      </c>
      <c r="D23" s="245">
        <v>600.84148800000003</v>
      </c>
      <c r="E23" s="260">
        <f t="shared" si="0"/>
        <v>1504.4146488000001</v>
      </c>
      <c r="F23" s="245">
        <v>104.50916030840006</v>
      </c>
      <c r="G23" s="245">
        <v>97.789517080599921</v>
      </c>
      <c r="H23" s="260">
        <f t="shared" si="1"/>
        <v>202.29867738899998</v>
      </c>
      <c r="I23" s="245">
        <v>799.06400049159993</v>
      </c>
      <c r="J23" s="245">
        <v>532.70933366106658</v>
      </c>
      <c r="K23" s="766">
        <f t="shared" si="2"/>
        <v>1331.7733341526664</v>
      </c>
      <c r="L23" s="765">
        <v>886.49</v>
      </c>
      <c r="M23" s="765">
        <v>590.99</v>
      </c>
      <c r="N23" s="767">
        <f t="shared" si="3"/>
        <v>1477.48</v>
      </c>
      <c r="O23" s="245">
        <f t="shared" si="5"/>
        <v>17.083160799999973</v>
      </c>
      <c r="P23" s="245">
        <f t="shared" si="6"/>
        <v>39.508850741666492</v>
      </c>
      <c r="Q23" s="260">
        <f t="shared" si="4"/>
        <v>56.592011541666466</v>
      </c>
    </row>
    <row r="24" spans="1:17" ht="15" customHeight="1">
      <c r="A24" s="173">
        <v>12</v>
      </c>
      <c r="B24" s="175" t="s">
        <v>663</v>
      </c>
      <c r="C24" s="245">
        <v>1113.5776186000001</v>
      </c>
      <c r="D24" s="245">
        <v>740.48639600000001</v>
      </c>
      <c r="E24" s="260">
        <f t="shared" si="0"/>
        <v>1854.0640146000001</v>
      </c>
      <c r="F24" s="245">
        <v>245.43635920742418</v>
      </c>
      <c r="G24" s="245">
        <v>232.74736663455292</v>
      </c>
      <c r="H24" s="260">
        <f t="shared" si="1"/>
        <v>478.18372584197709</v>
      </c>
      <c r="I24" s="245">
        <v>868.14125939257588</v>
      </c>
      <c r="J24" s="245">
        <v>578.76083959505058</v>
      </c>
      <c r="K24" s="766">
        <f t="shared" si="2"/>
        <v>1446.9020989876265</v>
      </c>
      <c r="L24" s="765">
        <v>1092.53</v>
      </c>
      <c r="M24" s="765">
        <v>728.35</v>
      </c>
      <c r="N24" s="767">
        <f t="shared" si="3"/>
        <v>1820.88</v>
      </c>
      <c r="O24" s="245">
        <f t="shared" si="5"/>
        <v>21.047618600000078</v>
      </c>
      <c r="P24" s="245">
        <f t="shared" si="6"/>
        <v>83.158206229603479</v>
      </c>
      <c r="Q24" s="260">
        <f t="shared" si="4"/>
        <v>104.20582482960356</v>
      </c>
    </row>
    <row r="25" spans="1:17" ht="15" customHeight="1">
      <c r="A25" s="173">
        <v>13</v>
      </c>
      <c r="B25" s="175" t="s">
        <v>664</v>
      </c>
      <c r="C25" s="245">
        <v>2126.1909044000004</v>
      </c>
      <c r="D25" s="245">
        <v>1413.835384</v>
      </c>
      <c r="E25" s="260">
        <f t="shared" si="0"/>
        <v>3540.0262884000003</v>
      </c>
      <c r="F25" s="245">
        <v>406.95376317495993</v>
      </c>
      <c r="G25" s="245">
        <v>426.64486248290154</v>
      </c>
      <c r="H25" s="260">
        <f t="shared" si="1"/>
        <v>833.59862565786148</v>
      </c>
      <c r="I25" s="245">
        <v>1719.2371412250404</v>
      </c>
      <c r="J25" s="245">
        <v>1146.158094150027</v>
      </c>
      <c r="K25" s="766">
        <f t="shared" si="2"/>
        <v>2865.3952353750674</v>
      </c>
      <c r="L25" s="765">
        <v>2086</v>
      </c>
      <c r="M25" s="765">
        <v>1390.66</v>
      </c>
      <c r="N25" s="767">
        <f t="shared" si="3"/>
        <v>3476.66</v>
      </c>
      <c r="O25" s="245">
        <f t="shared" si="5"/>
        <v>40.190904400000363</v>
      </c>
      <c r="P25" s="245">
        <f t="shared" si="6"/>
        <v>182.14295663292842</v>
      </c>
      <c r="Q25" s="260">
        <f t="shared" si="4"/>
        <v>222.33386103292878</v>
      </c>
    </row>
    <row r="26" spans="1:17" ht="15" customHeight="1">
      <c r="A26" s="173">
        <v>14</v>
      </c>
      <c r="B26" s="175" t="s">
        <v>665</v>
      </c>
      <c r="C26" s="245">
        <v>3991.4441269999998</v>
      </c>
      <c r="D26" s="245">
        <v>2654.1572200000001</v>
      </c>
      <c r="E26" s="260">
        <f t="shared" si="0"/>
        <v>6645.6013469999998</v>
      </c>
      <c r="F26" s="245">
        <v>542.30726212383934</v>
      </c>
      <c r="G26" s="245">
        <v>-207.07238766347109</v>
      </c>
      <c r="H26" s="260">
        <f t="shared" si="1"/>
        <v>335.23487446036825</v>
      </c>
      <c r="I26" s="245">
        <v>3449.1368648761604</v>
      </c>
      <c r="J26" s="245">
        <v>2299.4245765841069</v>
      </c>
      <c r="K26" s="766">
        <f t="shared" si="2"/>
        <v>5748.5614414602678</v>
      </c>
      <c r="L26" s="765">
        <v>3915.99</v>
      </c>
      <c r="M26" s="765">
        <v>2092.35</v>
      </c>
      <c r="N26" s="767">
        <f t="shared" si="3"/>
        <v>6008.34</v>
      </c>
      <c r="O26" s="245">
        <f t="shared" si="5"/>
        <v>75.454126999999971</v>
      </c>
      <c r="P26" s="245">
        <f t="shared" si="6"/>
        <v>2.1889206359446689E-3</v>
      </c>
      <c r="Q26" s="260">
        <f t="shared" si="4"/>
        <v>75.456315920635916</v>
      </c>
    </row>
    <row r="27" spans="1:17" s="174" customFormat="1" ht="15" customHeight="1">
      <c r="A27" s="173">
        <v>15</v>
      </c>
      <c r="B27" s="175" t="s">
        <v>666</v>
      </c>
      <c r="C27" s="245">
        <v>2383.1103573999999</v>
      </c>
      <c r="D27" s="245">
        <v>1584.676964</v>
      </c>
      <c r="E27" s="260">
        <f t="shared" si="0"/>
        <v>3967.7873214000001</v>
      </c>
      <c r="F27" s="245">
        <v>340.60579751020805</v>
      </c>
      <c r="G27" s="245">
        <v>206.83610661244938</v>
      </c>
      <c r="H27" s="260">
        <f t="shared" si="1"/>
        <v>547.44190412265743</v>
      </c>
      <c r="I27" s="245">
        <v>2042.5045598897918</v>
      </c>
      <c r="J27" s="245">
        <v>1361.6697065931946</v>
      </c>
      <c r="K27" s="766">
        <f t="shared" si="2"/>
        <v>3404.1742664829862</v>
      </c>
      <c r="L27" s="765">
        <v>2338.06</v>
      </c>
      <c r="M27" s="765">
        <v>1558.71</v>
      </c>
      <c r="N27" s="767">
        <f t="shared" si="3"/>
        <v>3896.77</v>
      </c>
      <c r="O27" s="245">
        <f t="shared" si="5"/>
        <v>45.050357399999939</v>
      </c>
      <c r="P27" s="245">
        <f t="shared" si="6"/>
        <v>9.7958132056439808</v>
      </c>
      <c r="Q27" s="260">
        <f t="shared" si="4"/>
        <v>54.84617060564392</v>
      </c>
    </row>
    <row r="28" spans="1:17" s="174" customFormat="1" ht="15" customHeight="1">
      <c r="A28" s="173">
        <v>16</v>
      </c>
      <c r="B28" s="175" t="s">
        <v>667</v>
      </c>
      <c r="C28" s="245">
        <v>1977.5300456</v>
      </c>
      <c r="D28" s="245">
        <v>1314.981616</v>
      </c>
      <c r="E28" s="260">
        <f t="shared" si="0"/>
        <v>3292.5116616</v>
      </c>
      <c r="F28" s="245">
        <v>234.57660721300795</v>
      </c>
      <c r="G28" s="245">
        <v>611.22033641332087</v>
      </c>
      <c r="H28" s="260">
        <f t="shared" si="1"/>
        <v>845.79694362632881</v>
      </c>
      <c r="I28" s="245">
        <v>1742.953438386992</v>
      </c>
      <c r="J28" s="245">
        <v>1161.9689589246614</v>
      </c>
      <c r="K28" s="766">
        <f t="shared" si="2"/>
        <v>2904.9223973116532</v>
      </c>
      <c r="L28" s="765">
        <v>1940.15</v>
      </c>
      <c r="M28" s="765">
        <v>1443.43</v>
      </c>
      <c r="N28" s="767">
        <f t="shared" si="3"/>
        <v>3383.58</v>
      </c>
      <c r="O28" s="245">
        <f t="shared" si="5"/>
        <v>37.380045599999903</v>
      </c>
      <c r="P28" s="245">
        <f t="shared" si="6"/>
        <v>329.75929533798217</v>
      </c>
      <c r="Q28" s="260">
        <f t="shared" si="4"/>
        <v>367.13934093798207</v>
      </c>
    </row>
    <row r="29" spans="1:17" s="174" customFormat="1" ht="15" customHeight="1">
      <c r="A29" s="173">
        <v>17</v>
      </c>
      <c r="B29" s="175" t="s">
        <v>668</v>
      </c>
      <c r="C29" s="245">
        <v>2036.0926962000001</v>
      </c>
      <c r="D29" s="245">
        <v>1353.9235319999998</v>
      </c>
      <c r="E29" s="260">
        <f t="shared" si="0"/>
        <v>3390.0162282000001</v>
      </c>
      <c r="F29" s="245">
        <v>327.09803717734394</v>
      </c>
      <c r="G29" s="245">
        <v>505.58152911921547</v>
      </c>
      <c r="H29" s="260">
        <f t="shared" si="1"/>
        <v>832.67956629655941</v>
      </c>
      <c r="I29" s="245">
        <v>1708.9946590226562</v>
      </c>
      <c r="J29" s="245">
        <v>1139.3297726817707</v>
      </c>
      <c r="K29" s="766">
        <f t="shared" si="2"/>
        <v>2848.3244317044268</v>
      </c>
      <c r="L29" s="765">
        <v>1997.6</v>
      </c>
      <c r="M29" s="765">
        <v>1431.73</v>
      </c>
      <c r="N29" s="767">
        <f t="shared" si="3"/>
        <v>3429.33</v>
      </c>
      <c r="O29" s="245">
        <f t="shared" si="5"/>
        <v>38.492696200000182</v>
      </c>
      <c r="P29" s="245">
        <f t="shared" si="6"/>
        <v>213.18130180098615</v>
      </c>
      <c r="Q29" s="260">
        <f t="shared" si="4"/>
        <v>251.67399800098633</v>
      </c>
    </row>
    <row r="30" spans="1:17" s="174" customFormat="1" ht="15" customHeight="1">
      <c r="A30" s="173">
        <v>18</v>
      </c>
      <c r="B30" s="175" t="s">
        <v>669</v>
      </c>
      <c r="C30" s="245">
        <v>3316.0637274000005</v>
      </c>
      <c r="D30" s="245">
        <v>2205.0551639999999</v>
      </c>
      <c r="E30" s="260">
        <f t="shared" si="0"/>
        <v>5521.1188914000004</v>
      </c>
      <c r="F30" s="245">
        <v>434.9362282918396</v>
      </c>
      <c r="G30" s="245">
        <v>1163.4740326960696</v>
      </c>
      <c r="H30" s="260">
        <f t="shared" si="1"/>
        <v>1598.4102609879092</v>
      </c>
      <c r="I30" s="245">
        <v>2881.1274991081609</v>
      </c>
      <c r="J30" s="245">
        <v>1920.7516660721074</v>
      </c>
      <c r="K30" s="766">
        <f t="shared" si="2"/>
        <v>4801.8791651802685</v>
      </c>
      <c r="L30" s="765">
        <v>3253.37</v>
      </c>
      <c r="M30" s="765">
        <v>2468.92</v>
      </c>
      <c r="N30" s="767">
        <f t="shared" si="3"/>
        <v>5722.29</v>
      </c>
      <c r="O30" s="245">
        <f t="shared" si="5"/>
        <v>62.693727400000625</v>
      </c>
      <c r="P30" s="245">
        <f t="shared" si="6"/>
        <v>615.30569876817663</v>
      </c>
      <c r="Q30" s="260">
        <f t="shared" si="4"/>
        <v>677.99942616817725</v>
      </c>
    </row>
    <row r="31" spans="1:17" s="174" customFormat="1" ht="15" customHeight="1">
      <c r="A31" s="173">
        <v>19</v>
      </c>
      <c r="B31" s="175" t="s">
        <v>670</v>
      </c>
      <c r="C31" s="245">
        <v>3502.1069232000004</v>
      </c>
      <c r="D31" s="245">
        <v>2328.766752</v>
      </c>
      <c r="E31" s="260">
        <f t="shared" si="0"/>
        <v>5830.8736752000004</v>
      </c>
      <c r="F31" s="245">
        <v>246.39217381180833</v>
      </c>
      <c r="G31" s="245">
        <v>290.75757055787062</v>
      </c>
      <c r="H31" s="260">
        <f t="shared" si="1"/>
        <v>537.14974436967896</v>
      </c>
      <c r="I31" s="245">
        <v>3255.7147493881921</v>
      </c>
      <c r="J31" s="245">
        <v>2170.4764995921282</v>
      </c>
      <c r="K31" s="766">
        <f t="shared" si="2"/>
        <v>5426.1912489803199</v>
      </c>
      <c r="L31" s="765">
        <v>3435.9</v>
      </c>
      <c r="M31" s="765">
        <v>2290.6</v>
      </c>
      <c r="N31" s="767">
        <f t="shared" si="3"/>
        <v>5726.5</v>
      </c>
      <c r="O31" s="245">
        <f t="shared" si="5"/>
        <v>66.206923200000347</v>
      </c>
      <c r="P31" s="245">
        <f t="shared" si="6"/>
        <v>170.63407014999893</v>
      </c>
      <c r="Q31" s="260">
        <f t="shared" si="4"/>
        <v>236.84099334999928</v>
      </c>
    </row>
    <row r="32" spans="1:17" s="174" customFormat="1" ht="15" customHeight="1">
      <c r="A32" s="173">
        <v>20</v>
      </c>
      <c r="B32" s="175" t="s">
        <v>671</v>
      </c>
      <c r="C32" s="245">
        <v>1558.7234549999998</v>
      </c>
      <c r="D32" s="245">
        <v>1036.4912999999999</v>
      </c>
      <c r="E32" s="260">
        <f t="shared" si="0"/>
        <v>2595.214755</v>
      </c>
      <c r="F32" s="245">
        <v>254.19494027568021</v>
      </c>
      <c r="G32" s="245">
        <v>310.12941057998603</v>
      </c>
      <c r="H32" s="260">
        <f t="shared" si="1"/>
        <v>564.32435085566624</v>
      </c>
      <c r="I32" s="245">
        <v>1304.5285147243196</v>
      </c>
      <c r="J32" s="245">
        <v>869.68567648287978</v>
      </c>
      <c r="K32" s="766">
        <f t="shared" si="2"/>
        <v>2174.2141912071993</v>
      </c>
      <c r="L32" s="765">
        <v>1529.26</v>
      </c>
      <c r="M32" s="765">
        <v>1019.5</v>
      </c>
      <c r="N32" s="767">
        <f t="shared" si="3"/>
        <v>2548.7600000000002</v>
      </c>
      <c r="O32" s="245">
        <f t="shared" si="5"/>
        <v>29.46345499999984</v>
      </c>
      <c r="P32" s="245">
        <f t="shared" si="6"/>
        <v>160.31508706286581</v>
      </c>
      <c r="Q32" s="260">
        <f t="shared" si="4"/>
        <v>189.77854206286565</v>
      </c>
    </row>
    <row r="33" spans="1:17" s="174" customFormat="1" ht="15" customHeight="1">
      <c r="A33" s="173">
        <v>21</v>
      </c>
      <c r="B33" s="175" t="s">
        <v>672</v>
      </c>
      <c r="C33" s="245">
        <v>406.04622740000002</v>
      </c>
      <c r="D33" s="245">
        <v>270.00516400000004</v>
      </c>
      <c r="E33" s="260">
        <f t="shared" si="0"/>
        <v>676.05139140000006</v>
      </c>
      <c r="F33" s="245">
        <v>54.339787850239986</v>
      </c>
      <c r="G33" s="245">
        <v>8.9819935668266737</v>
      </c>
      <c r="H33" s="260">
        <f t="shared" si="1"/>
        <v>63.32178141706666</v>
      </c>
      <c r="I33" s="245">
        <v>351.70643954976003</v>
      </c>
      <c r="J33" s="245">
        <v>234.47095969984002</v>
      </c>
      <c r="K33" s="766">
        <f t="shared" si="2"/>
        <v>586.17739924960006</v>
      </c>
      <c r="L33" s="765">
        <v>398.37</v>
      </c>
      <c r="M33" s="765">
        <v>243.45</v>
      </c>
      <c r="N33" s="767">
        <f t="shared" si="3"/>
        <v>641.81999999999994</v>
      </c>
      <c r="O33" s="245">
        <f t="shared" si="5"/>
        <v>7.6762274000000161</v>
      </c>
      <c r="P33" s="245">
        <f t="shared" si="6"/>
        <v>2.9532666667080321E-3</v>
      </c>
      <c r="Q33" s="260">
        <f t="shared" si="4"/>
        <v>7.6791806666667242</v>
      </c>
    </row>
    <row r="34" spans="1:17" s="174" customFormat="1" ht="15" customHeight="1">
      <c r="A34" s="173">
        <v>22</v>
      </c>
      <c r="B34" s="175" t="s">
        <v>673</v>
      </c>
      <c r="C34" s="245">
        <v>920.4848492000001</v>
      </c>
      <c r="D34" s="245">
        <v>612.08711200000005</v>
      </c>
      <c r="E34" s="260">
        <f t="shared" si="0"/>
        <v>1532.5719612000003</v>
      </c>
      <c r="F34" s="245">
        <v>142.39220025687985</v>
      </c>
      <c r="G34" s="245">
        <v>94.928133504586526</v>
      </c>
      <c r="H34" s="260">
        <f t="shared" si="1"/>
        <v>237.32033376146637</v>
      </c>
      <c r="I34" s="245">
        <v>778.09264894312025</v>
      </c>
      <c r="J34" s="245">
        <v>518.72843262874687</v>
      </c>
      <c r="K34" s="766">
        <f t="shared" si="2"/>
        <v>1296.8210815718671</v>
      </c>
      <c r="L34" s="765">
        <v>903.08</v>
      </c>
      <c r="M34" s="765">
        <v>602.05999999999995</v>
      </c>
      <c r="N34" s="767">
        <f t="shared" si="3"/>
        <v>1505.1399999999999</v>
      </c>
      <c r="O34" s="245">
        <f t="shared" si="5"/>
        <v>17.404849200000058</v>
      </c>
      <c r="P34" s="245">
        <f t="shared" si="6"/>
        <v>11.596566133333454</v>
      </c>
      <c r="Q34" s="260">
        <f t="shared" si="4"/>
        <v>29.001415333333512</v>
      </c>
    </row>
    <row r="35" spans="1:17" ht="15" customHeight="1">
      <c r="A35" s="173">
        <v>23</v>
      </c>
      <c r="B35" s="175" t="s">
        <v>674</v>
      </c>
      <c r="C35" s="245">
        <v>521.14004899999998</v>
      </c>
      <c r="D35" s="245">
        <v>346.53814</v>
      </c>
      <c r="E35" s="260">
        <f t="shared" si="0"/>
        <v>867.67818899999997</v>
      </c>
      <c r="F35" s="245">
        <v>105.7260426746879</v>
      </c>
      <c r="G35" s="245">
        <v>70.484028449791936</v>
      </c>
      <c r="H35" s="260">
        <f t="shared" si="1"/>
        <v>176.21007112447984</v>
      </c>
      <c r="I35" s="245">
        <v>415.41400632531207</v>
      </c>
      <c r="J35" s="245">
        <v>276.94267088354138</v>
      </c>
      <c r="K35" s="766">
        <f t="shared" si="2"/>
        <v>692.3566772088534</v>
      </c>
      <c r="L35" s="765">
        <v>511.29</v>
      </c>
      <c r="M35" s="765">
        <v>340.86</v>
      </c>
      <c r="N35" s="767">
        <f t="shared" si="3"/>
        <v>852.15000000000009</v>
      </c>
      <c r="O35" s="245">
        <f t="shared" si="5"/>
        <v>9.8500489999999559</v>
      </c>
      <c r="P35" s="245">
        <f t="shared" si="6"/>
        <v>6.5666993333333039</v>
      </c>
      <c r="Q35" s="260">
        <f t="shared" si="4"/>
        <v>16.41674833333326</v>
      </c>
    </row>
    <row r="36" spans="1:17" ht="15" customHeight="1">
      <c r="A36" s="176">
        <v>24</v>
      </c>
      <c r="B36" s="175" t="s">
        <v>675</v>
      </c>
      <c r="C36" s="245">
        <v>92.214222000000007</v>
      </c>
      <c r="D36" s="245">
        <v>61.318919999999999</v>
      </c>
      <c r="E36" s="260">
        <f t="shared" si="0"/>
        <v>153.533142</v>
      </c>
      <c r="F36" s="245">
        <v>0</v>
      </c>
      <c r="G36" s="245">
        <v>0</v>
      </c>
      <c r="H36" s="260">
        <f t="shared" si="1"/>
        <v>0</v>
      </c>
      <c r="I36" s="245">
        <v>92.214222000000007</v>
      </c>
      <c r="J36" s="245">
        <v>61.476148000000002</v>
      </c>
      <c r="K36" s="766">
        <f t="shared" si="2"/>
        <v>153.69037</v>
      </c>
      <c r="L36" s="765">
        <v>90.47</v>
      </c>
      <c r="M36" s="765">
        <v>60.31</v>
      </c>
      <c r="N36" s="767">
        <f t="shared" si="3"/>
        <v>150.78</v>
      </c>
      <c r="O36" s="245">
        <f t="shared" si="5"/>
        <v>1.7442220000000077</v>
      </c>
      <c r="P36" s="245">
        <f t="shared" si="6"/>
        <v>1.1661479999999997</v>
      </c>
      <c r="Q36" s="260">
        <f t="shared" si="4"/>
        <v>2.9103700000000075</v>
      </c>
    </row>
    <row r="37" spans="1:17" ht="15" customHeight="1">
      <c r="A37" s="1027" t="s">
        <v>16</v>
      </c>
      <c r="B37" s="1028"/>
      <c r="C37" s="260">
        <f>SUM(C13:C36)</f>
        <v>38400.977316200006</v>
      </c>
      <c r="D37" s="260">
        <f>SUM(D13:D36)</f>
        <v>25535.176732000004</v>
      </c>
      <c r="E37" s="260">
        <f t="shared" si="0"/>
        <v>63936.154048200013</v>
      </c>
      <c r="F37" s="260">
        <f>SUM(F13:F36)</f>
        <v>5459.3985531515673</v>
      </c>
      <c r="G37" s="260">
        <f>SUM(G13:G36)</f>
        <v>5830.8667307934147</v>
      </c>
      <c r="H37" s="260">
        <f t="shared" si="1"/>
        <v>11290.265283944982</v>
      </c>
      <c r="I37" s="260">
        <f>SUM(I13:I36)</f>
        <v>32941.578763048434</v>
      </c>
      <c r="J37" s="260">
        <f>SUM(J13:J36)</f>
        <v>21961.052508698962</v>
      </c>
      <c r="K37" s="260">
        <f t="shared" si="2"/>
        <v>54902.631271747392</v>
      </c>
      <c r="L37" s="787">
        <f>SUM(L13:L36)</f>
        <v>37675.030000000006</v>
      </c>
      <c r="M37" s="787">
        <f>SUM(M13:M36)</f>
        <v>25116.670000000002</v>
      </c>
      <c r="N37" s="260">
        <f t="shared" si="3"/>
        <v>62791.700000000012</v>
      </c>
      <c r="O37" s="260">
        <f>SUM(O13:O36)</f>
        <v>725.94731620000243</v>
      </c>
      <c r="P37" s="260">
        <f>SUM(P13:P36)</f>
        <v>2675.2492394923711</v>
      </c>
      <c r="Q37" s="260">
        <f t="shared" si="4"/>
        <v>3401.1965556923733</v>
      </c>
    </row>
    <row r="38" spans="1:17">
      <c r="A38" s="6"/>
      <c r="B38" s="22"/>
      <c r="C38" s="273"/>
      <c r="D38" s="273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</row>
    <row r="39" spans="1:17" s="268" customFormat="1">
      <c r="A39" s="6"/>
      <c r="B39" s="22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15"/>
    </row>
    <row r="40" spans="1:17" ht="14.25" customHeight="1">
      <c r="A40" s="1093" t="s">
        <v>844</v>
      </c>
      <c r="B40" s="1093"/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3"/>
      <c r="Q40" s="1093"/>
    </row>
    <row r="41" spans="1:17" ht="15.75" customHeight="1">
      <c r="A41" s="25"/>
      <c r="B41" s="32"/>
      <c r="C41" s="32"/>
      <c r="D41" s="32"/>
      <c r="E41" s="32"/>
      <c r="F41" s="252"/>
      <c r="G41" s="252"/>
      <c r="H41" s="252"/>
      <c r="I41" s="252"/>
      <c r="J41" s="914"/>
      <c r="K41" s="914"/>
      <c r="L41" s="914"/>
      <c r="M41" s="914"/>
      <c r="N41" s="914"/>
      <c r="O41" s="914"/>
      <c r="P41" s="914"/>
      <c r="Q41" s="914"/>
    </row>
    <row r="42" spans="1:17" ht="15.75" customHeight="1">
      <c r="A42" s="9"/>
      <c r="B42" s="9"/>
      <c r="C42" s="9"/>
      <c r="D42" s="9"/>
      <c r="E42" s="9"/>
      <c r="F42" s="9"/>
      <c r="G42" s="9"/>
      <c r="H42" s="9"/>
      <c r="I42" s="9"/>
      <c r="J42" s="914"/>
      <c r="K42" s="914"/>
      <c r="L42" s="914"/>
      <c r="M42" s="914"/>
      <c r="N42" s="914"/>
      <c r="O42" s="914"/>
      <c r="P42" s="914"/>
      <c r="Q42" s="914"/>
    </row>
    <row r="43" spans="1:17" ht="12.75" customHeight="1">
      <c r="A43" s="9" t="s">
        <v>1117</v>
      </c>
      <c r="B43" s="337"/>
      <c r="C43" s="337"/>
      <c r="D43" s="337"/>
      <c r="E43" s="337"/>
      <c r="F43" s="916" t="s">
        <v>847</v>
      </c>
      <c r="G43" s="916"/>
      <c r="H43" s="916"/>
      <c r="I43" s="916"/>
      <c r="J43" s="339"/>
      <c r="K43" s="339"/>
      <c r="L43" s="339"/>
      <c r="M43" s="916" t="s">
        <v>846</v>
      </c>
      <c r="N43" s="916"/>
      <c r="O43" s="916"/>
      <c r="P43" s="916"/>
      <c r="Q43" s="916"/>
    </row>
    <row r="44" spans="1:17" ht="12.75" customHeight="1">
      <c r="A44" s="339"/>
      <c r="B44" s="9"/>
      <c r="C44" s="9"/>
      <c r="D44" s="9"/>
      <c r="E44" s="9"/>
      <c r="F44" s="915" t="s">
        <v>845</v>
      </c>
      <c r="G44" s="915"/>
      <c r="H44" s="915"/>
      <c r="I44" s="915"/>
      <c r="J44" s="339"/>
      <c r="K44" s="339"/>
      <c r="L44" s="339"/>
      <c r="M44" s="1038" t="s">
        <v>845</v>
      </c>
      <c r="N44" s="1038"/>
      <c r="O44" s="1038"/>
      <c r="P44" s="1038"/>
      <c r="Q44" s="1038"/>
    </row>
    <row r="45" spans="1:17">
      <c r="A45" s="9"/>
      <c r="B45" s="9"/>
      <c r="C45" s="9"/>
      <c r="D45" s="9"/>
      <c r="E45" s="9"/>
      <c r="F45" s="915" t="s">
        <v>848</v>
      </c>
      <c r="G45" s="915"/>
      <c r="H45" s="915"/>
      <c r="I45" s="915"/>
      <c r="J45" s="9"/>
      <c r="K45" s="9"/>
      <c r="L45" s="9"/>
      <c r="M45" s="9"/>
      <c r="O45" s="26"/>
      <c r="P45" s="26"/>
      <c r="Q45" s="26"/>
    </row>
  </sheetData>
  <mergeCells count="21">
    <mergeCell ref="F43:I43"/>
    <mergeCell ref="F44:I44"/>
    <mergeCell ref="F45:I45"/>
    <mergeCell ref="C10:E10"/>
    <mergeCell ref="F10:H10"/>
    <mergeCell ref="M44:Q44"/>
    <mergeCell ref="P1:Q1"/>
    <mergeCell ref="A2:Q2"/>
    <mergeCell ref="A3:Q3"/>
    <mergeCell ref="N9:Q9"/>
    <mergeCell ref="D6:O6"/>
    <mergeCell ref="A37:B37"/>
    <mergeCell ref="J41:Q41"/>
    <mergeCell ref="J42:Q42"/>
    <mergeCell ref="A40:Q40"/>
    <mergeCell ref="M43:Q43"/>
    <mergeCell ref="I10:K10"/>
    <mergeCell ref="L10:N10"/>
    <mergeCell ref="O10:Q10"/>
    <mergeCell ref="A10:A11"/>
    <mergeCell ref="B10:B1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45"/>
  <sheetViews>
    <sheetView view="pageBreakPreview" topLeftCell="A26" zoomScale="85" zoomScaleNormal="115" zoomScaleSheetLayoutView="85" workbookViewId="0">
      <selection activeCell="A42" sqref="A42"/>
    </sheetView>
  </sheetViews>
  <sheetFormatPr defaultRowHeight="12.75"/>
  <cols>
    <col min="1" max="1" width="7.7109375" customWidth="1"/>
    <col min="2" max="2" width="14.5703125" customWidth="1"/>
    <col min="3" max="3" width="14.7109375" customWidth="1"/>
    <col min="4" max="4" width="11.28515625" customWidth="1"/>
    <col min="5" max="5" width="12.42578125" customWidth="1"/>
    <col min="6" max="6" width="11.85546875" bestFit="1" customWidth="1"/>
    <col min="7" max="7" width="11.85546875" customWidth="1"/>
    <col min="8" max="8" width="12.140625" customWidth="1"/>
    <col min="9" max="9" width="11.28515625" customWidth="1"/>
    <col min="10" max="11" width="11.85546875" customWidth="1"/>
    <col min="12" max="12" width="10.5703125" customWidth="1"/>
    <col min="13" max="13" width="11.5703125" customWidth="1"/>
    <col min="14" max="15" width="12.42578125" customWidth="1"/>
    <col min="16" max="16" width="11.28515625" bestFit="1" customWidth="1"/>
    <col min="17" max="17" width="11" customWidth="1"/>
    <col min="18" max="20" width="12.28515625" customWidth="1"/>
    <col min="21" max="21" width="10" bestFit="1" customWidth="1"/>
    <col min="22" max="22" width="10.28515625" bestFit="1" customWidth="1"/>
    <col min="23" max="23" width="10.28515625" customWidth="1"/>
    <col min="24" max="24" width="10.28515625" bestFit="1" customWidth="1"/>
    <col min="25" max="25" width="10.42578125" customWidth="1"/>
    <col min="26" max="26" width="11.140625" customWidth="1"/>
    <col min="27" max="27" width="11.85546875" customWidth="1"/>
  </cols>
  <sheetData>
    <row r="1" spans="1:27" ht="15">
      <c r="U1" s="1096" t="s">
        <v>61</v>
      </c>
      <c r="V1" s="1096"/>
      <c r="W1" s="1096"/>
      <c r="X1" s="1096"/>
    </row>
    <row r="3" spans="1:27" ht="15">
      <c r="A3" s="1039" t="s">
        <v>0</v>
      </c>
      <c r="B3" s="1039"/>
      <c r="C3" s="1039"/>
      <c r="D3" s="1039"/>
      <c r="E3" s="1039"/>
      <c r="F3" s="1039"/>
      <c r="G3" s="1039"/>
      <c r="H3" s="1039"/>
      <c r="I3" s="1039"/>
      <c r="J3" s="1039"/>
      <c r="K3" s="1039"/>
      <c r="L3" s="1039"/>
      <c r="M3" s="1039"/>
      <c r="N3" s="1039"/>
      <c r="O3" s="1039"/>
      <c r="P3" s="1039"/>
      <c r="Q3" s="1039"/>
      <c r="R3" s="1039"/>
      <c r="S3" s="1039"/>
      <c r="T3" s="1039"/>
      <c r="U3" s="1039"/>
    </row>
    <row r="4" spans="1:27" ht="20.25">
      <c r="A4" s="967" t="s">
        <v>857</v>
      </c>
      <c r="B4" s="967"/>
      <c r="C4" s="967"/>
      <c r="D4" s="967"/>
      <c r="E4" s="967"/>
      <c r="F4" s="967"/>
      <c r="G4" s="967"/>
      <c r="H4" s="967"/>
      <c r="I4" s="967"/>
      <c r="J4" s="967"/>
      <c r="K4" s="967"/>
      <c r="L4" s="967"/>
      <c r="M4" s="967"/>
      <c r="N4" s="967"/>
      <c r="O4" s="967"/>
      <c r="P4" s="967"/>
      <c r="Q4" s="967"/>
      <c r="R4" s="967"/>
      <c r="S4" s="967"/>
      <c r="T4" s="967"/>
      <c r="U4" s="34"/>
    </row>
    <row r="5" spans="1:27">
      <c r="A5" s="26"/>
      <c r="B5" s="26"/>
      <c r="C5" s="9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Z5" s="26"/>
    </row>
    <row r="7" spans="1:27" ht="15.75">
      <c r="A7" s="936" t="s">
        <v>909</v>
      </c>
      <c r="B7" s="936"/>
      <c r="C7" s="936"/>
      <c r="D7" s="936"/>
      <c r="E7" s="936"/>
      <c r="F7" s="936"/>
      <c r="G7" s="936"/>
      <c r="H7" s="936"/>
      <c r="I7" s="936"/>
      <c r="J7" s="936"/>
      <c r="K7" s="936"/>
      <c r="L7" s="936"/>
      <c r="M7" s="936"/>
      <c r="N7" s="936"/>
      <c r="O7" s="936"/>
      <c r="P7" s="936"/>
      <c r="Q7" s="936"/>
      <c r="R7" s="936"/>
      <c r="S7" s="936"/>
      <c r="T7" s="936"/>
      <c r="U7" s="936"/>
      <c r="V7" s="936"/>
      <c r="W7" s="936"/>
      <c r="X7" s="936"/>
    </row>
    <row r="8" spans="1:27" ht="15.75">
      <c r="A8" s="26" t="s">
        <v>700</v>
      </c>
      <c r="B8" s="26"/>
      <c r="C8" s="9"/>
      <c r="D8" s="9"/>
      <c r="E8" s="30"/>
      <c r="F8" s="30"/>
      <c r="G8" s="472"/>
      <c r="H8" s="30"/>
      <c r="I8" s="30"/>
      <c r="J8" s="30"/>
      <c r="K8" s="472"/>
      <c r="L8" s="30"/>
      <c r="M8" s="30"/>
      <c r="N8" s="30"/>
      <c r="O8" s="472"/>
      <c r="P8" s="30"/>
      <c r="Q8" s="30"/>
      <c r="R8" s="30"/>
      <c r="S8" s="472"/>
      <c r="T8" s="1097" t="s">
        <v>202</v>
      </c>
      <c r="U8" s="1097"/>
      <c r="V8" s="1097"/>
      <c r="W8" s="1097"/>
      <c r="X8" s="1097"/>
      <c r="Z8" s="30"/>
    </row>
    <row r="9" spans="1:27">
      <c r="T9" s="1053" t="s">
        <v>895</v>
      </c>
      <c r="U9" s="1053"/>
      <c r="V9" s="1053"/>
      <c r="W9" s="1053"/>
      <c r="X9" s="1053"/>
    </row>
    <row r="10" spans="1:27" ht="28.5" customHeight="1">
      <c r="A10" s="948" t="s">
        <v>20</v>
      </c>
      <c r="B10" s="1094" t="s">
        <v>184</v>
      </c>
      <c r="C10" s="1094" t="s">
        <v>339</v>
      </c>
      <c r="D10" s="1094" t="s">
        <v>441</v>
      </c>
      <c r="E10" s="923" t="s">
        <v>908</v>
      </c>
      <c r="F10" s="923"/>
      <c r="G10" s="923"/>
      <c r="H10" s="923"/>
      <c r="I10" s="891" t="s">
        <v>907</v>
      </c>
      <c r="J10" s="892"/>
      <c r="K10" s="892"/>
      <c r="L10" s="893"/>
      <c r="M10" s="952" t="s">
        <v>341</v>
      </c>
      <c r="N10" s="953"/>
      <c r="O10" s="953"/>
      <c r="P10" s="1091"/>
      <c r="Q10" s="884" t="s">
        <v>140</v>
      </c>
      <c r="R10" s="901"/>
      <c r="S10" s="901"/>
      <c r="T10" s="885"/>
      <c r="U10" s="922" t="s">
        <v>910</v>
      </c>
      <c r="V10" s="922"/>
      <c r="W10" s="922"/>
      <c r="X10" s="922"/>
      <c r="Y10" s="1094" t="s">
        <v>222</v>
      </c>
      <c r="Z10" s="1094" t="s">
        <v>392</v>
      </c>
      <c r="AA10" s="1094" t="s">
        <v>342</v>
      </c>
    </row>
    <row r="11" spans="1:27" ht="65.25" customHeight="1">
      <c r="A11" s="950"/>
      <c r="B11" s="1095"/>
      <c r="C11" s="1095"/>
      <c r="D11" s="1095"/>
      <c r="E11" s="214" t="s">
        <v>157</v>
      </c>
      <c r="F11" s="214" t="s">
        <v>185</v>
      </c>
      <c r="G11" s="471" t="s">
        <v>1067</v>
      </c>
      <c r="H11" s="214" t="s">
        <v>16</v>
      </c>
      <c r="I11" s="471" t="s">
        <v>157</v>
      </c>
      <c r="J11" s="471" t="s">
        <v>185</v>
      </c>
      <c r="K11" s="471" t="s">
        <v>1067</v>
      </c>
      <c r="L11" s="214" t="s">
        <v>16</v>
      </c>
      <c r="M11" s="471" t="s">
        <v>157</v>
      </c>
      <c r="N11" s="471" t="s">
        <v>185</v>
      </c>
      <c r="O11" s="471" t="s">
        <v>1067</v>
      </c>
      <c r="P11" s="327" t="s">
        <v>16</v>
      </c>
      <c r="Q11" s="471" t="s">
        <v>157</v>
      </c>
      <c r="R11" s="471" t="s">
        <v>185</v>
      </c>
      <c r="S11" s="471" t="s">
        <v>1067</v>
      </c>
      <c r="T11" s="327" t="s">
        <v>16</v>
      </c>
      <c r="U11" s="471" t="s">
        <v>1069</v>
      </c>
      <c r="V11" s="471" t="s">
        <v>1070</v>
      </c>
      <c r="W11" s="471" t="s">
        <v>1068</v>
      </c>
      <c r="X11" s="471" t="s">
        <v>1071</v>
      </c>
      <c r="Y11" s="1095"/>
      <c r="Z11" s="1095"/>
      <c r="AA11" s="1095"/>
    </row>
    <row r="12" spans="1:27">
      <c r="A12" s="94">
        <v>1</v>
      </c>
      <c r="B12" s="68">
        <v>2</v>
      </c>
      <c r="C12" s="470">
        <v>3</v>
      </c>
      <c r="D12" s="68">
        <v>4</v>
      </c>
      <c r="E12" s="470">
        <v>5</v>
      </c>
      <c r="F12" s="68">
        <v>6</v>
      </c>
      <c r="G12" s="470">
        <v>7</v>
      </c>
      <c r="H12" s="68">
        <v>8</v>
      </c>
      <c r="I12" s="470">
        <v>9</v>
      </c>
      <c r="J12" s="68">
        <v>10</v>
      </c>
      <c r="K12" s="470">
        <v>11</v>
      </c>
      <c r="L12" s="68">
        <v>12</v>
      </c>
      <c r="M12" s="470">
        <v>13</v>
      </c>
      <c r="N12" s="68">
        <v>14</v>
      </c>
      <c r="O12" s="470">
        <v>15</v>
      </c>
      <c r="P12" s="68">
        <v>16</v>
      </c>
      <c r="Q12" s="470">
        <v>17</v>
      </c>
      <c r="R12" s="68">
        <v>18</v>
      </c>
      <c r="S12" s="470">
        <v>19</v>
      </c>
      <c r="T12" s="470">
        <v>20</v>
      </c>
      <c r="U12" s="68">
        <v>21</v>
      </c>
      <c r="V12" s="470">
        <v>22</v>
      </c>
      <c r="W12" s="470">
        <v>23</v>
      </c>
      <c r="X12" s="68">
        <v>24</v>
      </c>
      <c r="Y12" s="470">
        <v>25</v>
      </c>
      <c r="Z12" s="470">
        <v>26</v>
      </c>
      <c r="AA12" s="68">
        <v>27</v>
      </c>
    </row>
    <row r="13" spans="1:27" ht="24.95" customHeight="1">
      <c r="A13" s="487">
        <v>1</v>
      </c>
      <c r="B13" s="489" t="s">
        <v>652</v>
      </c>
      <c r="C13" s="838">
        <v>3186</v>
      </c>
      <c r="D13" s="838">
        <v>2996</v>
      </c>
      <c r="E13" s="839">
        <v>191.16</v>
      </c>
      <c r="F13" s="839">
        <v>127.44</v>
      </c>
      <c r="G13" s="839">
        <v>159.30000000000001</v>
      </c>
      <c r="H13" s="840">
        <f t="shared" ref="H13:H37" si="0">SUM(E13:G13)</f>
        <v>477.90000000000003</v>
      </c>
      <c r="I13" s="839">
        <v>12.89373626333699</v>
      </c>
      <c r="J13" s="839">
        <v>7.6334286759270071</v>
      </c>
      <c r="K13" s="839">
        <v>0</v>
      </c>
      <c r="L13" s="840">
        <f t="shared" ref="L13:L37" si="1">SUM(I13:K13)</f>
        <v>20.527164939263997</v>
      </c>
      <c r="M13" s="839">
        <v>178.26626373666301</v>
      </c>
      <c r="N13" s="839">
        <v>118.844175824442</v>
      </c>
      <c r="O13" s="839">
        <v>144.30000000000001</v>
      </c>
      <c r="P13" s="840">
        <f t="shared" ref="P13:P37" si="2">SUM(M13:O13)</f>
        <v>441.41043956110502</v>
      </c>
      <c r="Q13" s="839">
        <v>173.16</v>
      </c>
      <c r="R13" s="839">
        <v>115.44</v>
      </c>
      <c r="S13" s="839">
        <v>144.30000000000001</v>
      </c>
      <c r="T13" s="840">
        <f t="shared" ref="T13:T37" si="3">SUM(Q13:S13)</f>
        <v>432.90000000000003</v>
      </c>
      <c r="U13" s="839">
        <f>I13+M13-Q13</f>
        <v>18</v>
      </c>
      <c r="V13" s="839">
        <f>J13+N13-R13</f>
        <v>11.037604500369014</v>
      </c>
      <c r="W13" s="839">
        <f>K13+O13-S13</f>
        <v>0</v>
      </c>
      <c r="X13" s="840">
        <f>L13+P13-T13</f>
        <v>29.037604500369014</v>
      </c>
      <c r="Y13" s="839" t="s">
        <v>679</v>
      </c>
      <c r="Z13" s="838">
        <v>2680</v>
      </c>
      <c r="AA13" s="838">
        <v>2680</v>
      </c>
    </row>
    <row r="14" spans="1:27" ht="24.95" customHeight="1">
      <c r="A14" s="487">
        <v>2</v>
      </c>
      <c r="B14" s="489" t="s">
        <v>653</v>
      </c>
      <c r="C14" s="838">
        <v>9023</v>
      </c>
      <c r="D14" s="838">
        <v>8803</v>
      </c>
      <c r="E14" s="839">
        <v>541.38</v>
      </c>
      <c r="F14" s="839">
        <v>360.92</v>
      </c>
      <c r="G14" s="839">
        <v>451.15</v>
      </c>
      <c r="H14" s="840">
        <f t="shared" si="0"/>
        <v>1353.4499999999998</v>
      </c>
      <c r="I14" s="839">
        <v>2.018686599171815E-3</v>
      </c>
      <c r="J14" s="839">
        <v>0.62873990048603901</v>
      </c>
      <c r="K14" s="839">
        <v>0</v>
      </c>
      <c r="L14" s="840">
        <f t="shared" si="1"/>
        <v>0.63075858708521082</v>
      </c>
      <c r="M14" s="839">
        <v>541.37798131340082</v>
      </c>
      <c r="N14" s="839">
        <v>360.9186542089339</v>
      </c>
      <c r="O14" s="839">
        <v>433.65</v>
      </c>
      <c r="P14" s="840">
        <f t="shared" si="2"/>
        <v>1335.9466355223349</v>
      </c>
      <c r="Q14" s="839">
        <v>520.38</v>
      </c>
      <c r="R14" s="839">
        <v>346.92</v>
      </c>
      <c r="S14" s="839">
        <v>433.65</v>
      </c>
      <c r="T14" s="840">
        <f t="shared" si="3"/>
        <v>1300.9499999999998</v>
      </c>
      <c r="U14" s="839">
        <f t="shared" ref="U14:U37" si="4">I14+M14-Q14</f>
        <v>21</v>
      </c>
      <c r="V14" s="839">
        <f t="shared" ref="V14:V37" si="5">J14+N14-R14</f>
        <v>14.627394109419924</v>
      </c>
      <c r="W14" s="839">
        <f t="shared" ref="W14:W37" si="6">K14+O14-S14</f>
        <v>0</v>
      </c>
      <c r="X14" s="840">
        <f t="shared" ref="X14:X37" si="7">L14+P14-T14</f>
        <v>35.627394109420266</v>
      </c>
      <c r="Y14" s="839" t="s">
        <v>679</v>
      </c>
      <c r="Z14" s="838">
        <v>8673</v>
      </c>
      <c r="AA14" s="838">
        <v>8673</v>
      </c>
    </row>
    <row r="15" spans="1:27" ht="24.95" customHeight="1">
      <c r="A15" s="487">
        <v>3</v>
      </c>
      <c r="B15" s="489" t="s">
        <v>654</v>
      </c>
      <c r="C15" s="838">
        <v>7921</v>
      </c>
      <c r="D15" s="838">
        <v>7696</v>
      </c>
      <c r="E15" s="839">
        <v>475.26</v>
      </c>
      <c r="F15" s="839">
        <v>316.83999999999997</v>
      </c>
      <c r="G15" s="839">
        <v>396.05</v>
      </c>
      <c r="H15" s="840">
        <f t="shared" si="0"/>
        <v>1188.1499999999999</v>
      </c>
      <c r="I15" s="839">
        <v>1.4687239488978321E-2</v>
      </c>
      <c r="J15" s="839">
        <v>23.048082522704021</v>
      </c>
      <c r="K15" s="839">
        <v>0</v>
      </c>
      <c r="L15" s="840">
        <f t="shared" si="1"/>
        <v>23.062769762193</v>
      </c>
      <c r="M15" s="839">
        <v>475.24531276051101</v>
      </c>
      <c r="N15" s="839">
        <v>316.83020850700734</v>
      </c>
      <c r="O15" s="839">
        <v>378.55</v>
      </c>
      <c r="P15" s="840">
        <f t="shared" si="2"/>
        <v>1170.6255212675183</v>
      </c>
      <c r="Q15" s="839">
        <v>454.26</v>
      </c>
      <c r="R15" s="839">
        <v>302.83999999999997</v>
      </c>
      <c r="S15" s="839">
        <v>378.55</v>
      </c>
      <c r="T15" s="840">
        <f t="shared" si="3"/>
        <v>1135.6499999999999</v>
      </c>
      <c r="U15" s="839">
        <f t="shared" si="4"/>
        <v>21</v>
      </c>
      <c r="V15" s="839">
        <f t="shared" si="5"/>
        <v>37.038291029711388</v>
      </c>
      <c r="W15" s="839">
        <f t="shared" si="6"/>
        <v>0</v>
      </c>
      <c r="X15" s="840">
        <f t="shared" si="7"/>
        <v>58.038291029711445</v>
      </c>
      <c r="Y15" s="839" t="s">
        <v>679</v>
      </c>
      <c r="Z15" s="838">
        <v>7571</v>
      </c>
      <c r="AA15" s="838">
        <v>7571</v>
      </c>
    </row>
    <row r="16" spans="1:27" ht="24.95" customHeight="1">
      <c r="A16" s="487">
        <v>4</v>
      </c>
      <c r="B16" s="489" t="s">
        <v>655</v>
      </c>
      <c r="C16" s="838">
        <v>9351</v>
      </c>
      <c r="D16" s="838">
        <v>9130</v>
      </c>
      <c r="E16" s="839">
        <v>561.05999999999995</v>
      </c>
      <c r="F16" s="839">
        <v>374.04</v>
      </c>
      <c r="G16" s="839">
        <v>467.55</v>
      </c>
      <c r="H16" s="840">
        <f t="shared" si="0"/>
        <v>1402.6499999999999</v>
      </c>
      <c r="I16" s="839">
        <v>36.756589327912877</v>
      </c>
      <c r="J16" s="839">
        <v>37.639841549591665</v>
      </c>
      <c r="K16" s="839">
        <v>0</v>
      </c>
      <c r="L16" s="840">
        <f t="shared" si="1"/>
        <v>74.396430877504542</v>
      </c>
      <c r="M16" s="839">
        <v>524.30341067208701</v>
      </c>
      <c r="N16" s="839">
        <v>349.53560711472466</v>
      </c>
      <c r="O16" s="839">
        <v>450.05</v>
      </c>
      <c r="P16" s="840">
        <f t="shared" si="2"/>
        <v>1323.8890177868116</v>
      </c>
      <c r="Q16" s="839">
        <v>540.05999999999995</v>
      </c>
      <c r="R16" s="839">
        <v>360.04</v>
      </c>
      <c r="S16" s="839">
        <v>450.05</v>
      </c>
      <c r="T16" s="840">
        <f t="shared" si="3"/>
        <v>1350.1499999999999</v>
      </c>
      <c r="U16" s="839">
        <f t="shared" si="4"/>
        <v>21</v>
      </c>
      <c r="V16" s="839">
        <f t="shared" si="5"/>
        <v>27.1354486643163</v>
      </c>
      <c r="W16" s="839">
        <f t="shared" si="6"/>
        <v>0</v>
      </c>
      <c r="X16" s="840">
        <f t="shared" si="7"/>
        <v>48.1354486643163</v>
      </c>
      <c r="Y16" s="839" t="s">
        <v>679</v>
      </c>
      <c r="Z16" s="838">
        <v>6950</v>
      </c>
      <c r="AA16" s="838">
        <v>6950</v>
      </c>
    </row>
    <row r="17" spans="1:27" ht="24.95" customHeight="1">
      <c r="A17" s="487">
        <v>5</v>
      </c>
      <c r="B17" s="489" t="s">
        <v>656</v>
      </c>
      <c r="C17" s="838">
        <v>6212</v>
      </c>
      <c r="D17" s="838">
        <v>5913</v>
      </c>
      <c r="E17" s="839">
        <v>324.72000000000003</v>
      </c>
      <c r="F17" s="839">
        <v>216.48</v>
      </c>
      <c r="G17" s="839">
        <v>270.60000000000002</v>
      </c>
      <c r="H17" s="840">
        <f t="shared" si="0"/>
        <v>811.80000000000007</v>
      </c>
      <c r="I17" s="839">
        <v>23.525512798384966</v>
      </c>
      <c r="J17" s="839">
        <v>126.20443520151332</v>
      </c>
      <c r="K17" s="839">
        <v>0</v>
      </c>
      <c r="L17" s="840">
        <f t="shared" si="1"/>
        <v>149.72994799989829</v>
      </c>
      <c r="M17" s="839">
        <v>301.19448720161506</v>
      </c>
      <c r="N17" s="839">
        <v>200.79632480107671</v>
      </c>
      <c r="O17" s="839">
        <v>253.1</v>
      </c>
      <c r="P17" s="840">
        <f t="shared" si="2"/>
        <v>755.09081200269179</v>
      </c>
      <c r="Q17" s="839">
        <v>303.72000000000003</v>
      </c>
      <c r="R17" s="839">
        <v>202.48</v>
      </c>
      <c r="S17" s="839">
        <v>253.1</v>
      </c>
      <c r="T17" s="840">
        <f t="shared" si="3"/>
        <v>759.30000000000007</v>
      </c>
      <c r="U17" s="839">
        <f t="shared" si="4"/>
        <v>21</v>
      </c>
      <c r="V17" s="839">
        <f t="shared" si="5"/>
        <v>124.52076000259004</v>
      </c>
      <c r="W17" s="839">
        <f t="shared" si="6"/>
        <v>0</v>
      </c>
      <c r="X17" s="840">
        <f t="shared" si="7"/>
        <v>145.52076000259001</v>
      </c>
      <c r="Y17" s="839" t="s">
        <v>679</v>
      </c>
      <c r="Z17" s="838">
        <v>5062</v>
      </c>
      <c r="AA17" s="838">
        <v>5062</v>
      </c>
    </row>
    <row r="18" spans="1:27" ht="24.95" customHeight="1">
      <c r="A18" s="487">
        <v>6</v>
      </c>
      <c r="B18" s="489" t="s">
        <v>657</v>
      </c>
      <c r="C18" s="838">
        <v>4102</v>
      </c>
      <c r="D18" s="838">
        <v>3852</v>
      </c>
      <c r="E18" s="839">
        <v>246.12</v>
      </c>
      <c r="F18" s="839">
        <v>164.08</v>
      </c>
      <c r="G18" s="839">
        <v>205.1</v>
      </c>
      <c r="H18" s="840">
        <f t="shared" si="0"/>
        <v>615.30000000000007</v>
      </c>
      <c r="I18" s="839">
        <v>13.522841256142954</v>
      </c>
      <c r="J18" s="839">
        <v>192.73054475903189</v>
      </c>
      <c r="K18" s="839">
        <v>0</v>
      </c>
      <c r="L18" s="840">
        <f t="shared" si="1"/>
        <v>206.25338601517484</v>
      </c>
      <c r="M18" s="839">
        <v>232.59715874385705</v>
      </c>
      <c r="N18" s="839">
        <v>155.06477249590469</v>
      </c>
      <c r="O18" s="839">
        <v>187.6</v>
      </c>
      <c r="P18" s="840">
        <f t="shared" si="2"/>
        <v>575.26193123976179</v>
      </c>
      <c r="Q18" s="839">
        <v>225.12</v>
      </c>
      <c r="R18" s="839">
        <v>150.08000000000001</v>
      </c>
      <c r="S18" s="839">
        <v>187.6</v>
      </c>
      <c r="T18" s="840">
        <f t="shared" si="3"/>
        <v>562.80000000000007</v>
      </c>
      <c r="U18" s="839">
        <f t="shared" si="4"/>
        <v>21</v>
      </c>
      <c r="V18" s="839">
        <f t="shared" si="5"/>
        <v>197.71531725493654</v>
      </c>
      <c r="W18" s="839">
        <f t="shared" si="6"/>
        <v>0</v>
      </c>
      <c r="X18" s="840">
        <f t="shared" si="7"/>
        <v>218.71531725493662</v>
      </c>
      <c r="Y18" s="839" t="s">
        <v>679</v>
      </c>
      <c r="Z18" s="838">
        <v>2251</v>
      </c>
      <c r="AA18" s="838">
        <v>2251</v>
      </c>
    </row>
    <row r="19" spans="1:27" ht="24.95" customHeight="1">
      <c r="A19" s="487">
        <v>7</v>
      </c>
      <c r="B19" s="489" t="s">
        <v>658</v>
      </c>
      <c r="C19" s="838">
        <v>6093</v>
      </c>
      <c r="D19" s="838">
        <v>5866</v>
      </c>
      <c r="E19" s="839">
        <v>365.58</v>
      </c>
      <c r="F19" s="839">
        <v>243.72</v>
      </c>
      <c r="G19" s="839">
        <v>304.64999999999998</v>
      </c>
      <c r="H19" s="840">
        <f t="shared" si="0"/>
        <v>913.94999999999993</v>
      </c>
      <c r="I19" s="839">
        <v>63.78127606931605</v>
      </c>
      <c r="J19" s="839">
        <v>117.92077275374618</v>
      </c>
      <c r="K19" s="839">
        <v>0</v>
      </c>
      <c r="L19" s="840">
        <f t="shared" si="1"/>
        <v>181.70204882306223</v>
      </c>
      <c r="M19" s="839">
        <v>301.79872393068393</v>
      </c>
      <c r="N19" s="839">
        <v>201.19914928712262</v>
      </c>
      <c r="O19" s="839">
        <v>287.14999999999998</v>
      </c>
      <c r="P19" s="840">
        <f t="shared" si="2"/>
        <v>790.14787321780659</v>
      </c>
      <c r="Q19" s="839">
        <v>344.58</v>
      </c>
      <c r="R19" s="839">
        <v>229.72</v>
      </c>
      <c r="S19" s="839">
        <v>287.14999999999998</v>
      </c>
      <c r="T19" s="840">
        <f t="shared" si="3"/>
        <v>861.44999999999993</v>
      </c>
      <c r="U19" s="839">
        <f t="shared" si="4"/>
        <v>21</v>
      </c>
      <c r="V19" s="839">
        <f t="shared" si="5"/>
        <v>89.399922040868802</v>
      </c>
      <c r="W19" s="839">
        <f t="shared" si="6"/>
        <v>0</v>
      </c>
      <c r="X19" s="840">
        <f t="shared" si="7"/>
        <v>110.39992204086889</v>
      </c>
      <c r="Y19" s="839" t="s">
        <v>679</v>
      </c>
      <c r="Z19" s="838">
        <v>5195</v>
      </c>
      <c r="AA19" s="838">
        <v>5195</v>
      </c>
    </row>
    <row r="20" spans="1:27" ht="24.95" customHeight="1">
      <c r="A20" s="487">
        <v>8</v>
      </c>
      <c r="B20" s="489" t="s">
        <v>659</v>
      </c>
      <c r="C20" s="838">
        <v>1811</v>
      </c>
      <c r="D20" s="838">
        <v>1521</v>
      </c>
      <c r="E20" s="839">
        <v>108.66</v>
      </c>
      <c r="F20" s="839">
        <v>72.44</v>
      </c>
      <c r="G20" s="839">
        <v>90.55</v>
      </c>
      <c r="H20" s="840">
        <f t="shared" si="0"/>
        <v>271.64999999999998</v>
      </c>
      <c r="I20" s="839">
        <v>76.434276729656006</v>
      </c>
      <c r="J20" s="839">
        <v>160.7713075454534</v>
      </c>
      <c r="K20" s="839">
        <v>0</v>
      </c>
      <c r="L20" s="840">
        <f t="shared" si="1"/>
        <v>237.2055842751094</v>
      </c>
      <c r="M20" s="839">
        <v>32.225723270343991</v>
      </c>
      <c r="N20" s="839">
        <v>21.483815513562661</v>
      </c>
      <c r="O20" s="839">
        <v>70.55</v>
      </c>
      <c r="P20" s="840">
        <f t="shared" si="2"/>
        <v>124.25953878390665</v>
      </c>
      <c r="Q20" s="839">
        <v>84.66</v>
      </c>
      <c r="R20" s="839">
        <v>56.44</v>
      </c>
      <c r="S20" s="839">
        <v>70.55</v>
      </c>
      <c r="T20" s="840">
        <f t="shared" si="3"/>
        <v>211.64999999999998</v>
      </c>
      <c r="U20" s="839">
        <f t="shared" si="4"/>
        <v>24</v>
      </c>
      <c r="V20" s="839">
        <f t="shared" si="5"/>
        <v>125.81512305901606</v>
      </c>
      <c r="W20" s="839">
        <f t="shared" si="6"/>
        <v>0</v>
      </c>
      <c r="X20" s="840">
        <f t="shared" si="7"/>
        <v>149.81512305901606</v>
      </c>
      <c r="Y20" s="839" t="s">
        <v>679</v>
      </c>
      <c r="Z20" s="838">
        <v>1285</v>
      </c>
      <c r="AA20" s="838">
        <v>1285</v>
      </c>
    </row>
    <row r="21" spans="1:27" ht="24.95" customHeight="1">
      <c r="A21" s="487">
        <v>9</v>
      </c>
      <c r="B21" s="489" t="s">
        <v>660</v>
      </c>
      <c r="C21" s="838">
        <v>8134</v>
      </c>
      <c r="D21" s="838">
        <v>7927</v>
      </c>
      <c r="E21" s="839">
        <v>488.04</v>
      </c>
      <c r="F21" s="839">
        <v>325.36</v>
      </c>
      <c r="G21" s="839">
        <v>406.7</v>
      </c>
      <c r="H21" s="840">
        <f t="shared" si="0"/>
        <v>1220.1000000000001</v>
      </c>
      <c r="I21" s="839">
        <v>32.526220816600528</v>
      </c>
      <c r="J21" s="839">
        <v>86.81380016169453</v>
      </c>
      <c r="K21" s="839">
        <v>0</v>
      </c>
      <c r="L21" s="840">
        <f t="shared" si="1"/>
        <v>119.34002097829506</v>
      </c>
      <c r="M21" s="839">
        <v>455.51377918339949</v>
      </c>
      <c r="N21" s="839">
        <v>303.67585278893301</v>
      </c>
      <c r="O21" s="839">
        <v>394.2</v>
      </c>
      <c r="P21" s="840">
        <f t="shared" si="2"/>
        <v>1153.3896319723326</v>
      </c>
      <c r="Q21" s="839">
        <v>473.04</v>
      </c>
      <c r="R21" s="839">
        <v>315.36</v>
      </c>
      <c r="S21" s="839">
        <v>394.2</v>
      </c>
      <c r="T21" s="840">
        <f t="shared" si="3"/>
        <v>1182.6000000000001</v>
      </c>
      <c r="U21" s="839">
        <f t="shared" si="4"/>
        <v>15</v>
      </c>
      <c r="V21" s="839">
        <f t="shared" si="5"/>
        <v>75.129652950627531</v>
      </c>
      <c r="W21" s="839">
        <f t="shared" si="6"/>
        <v>0</v>
      </c>
      <c r="X21" s="840">
        <f t="shared" si="7"/>
        <v>90.129652950627587</v>
      </c>
      <c r="Y21" s="839" t="s">
        <v>679</v>
      </c>
      <c r="Z21" s="838">
        <v>7884</v>
      </c>
      <c r="AA21" s="838">
        <v>7884</v>
      </c>
    </row>
    <row r="22" spans="1:27" ht="24.95" customHeight="1">
      <c r="A22" s="487">
        <v>10</v>
      </c>
      <c r="B22" s="489" t="s">
        <v>661</v>
      </c>
      <c r="C22" s="838">
        <v>6213</v>
      </c>
      <c r="D22" s="838">
        <v>5992</v>
      </c>
      <c r="E22" s="839">
        <v>372.78</v>
      </c>
      <c r="F22" s="839">
        <v>248.52</v>
      </c>
      <c r="G22" s="839">
        <v>310.64999999999998</v>
      </c>
      <c r="H22" s="840">
        <f t="shared" si="0"/>
        <v>931.94999999999993</v>
      </c>
      <c r="I22" s="839">
        <v>81.650124875007009</v>
      </c>
      <c r="J22" s="839">
        <v>189.91313763968833</v>
      </c>
      <c r="K22" s="839">
        <v>0</v>
      </c>
      <c r="L22" s="840">
        <f t="shared" si="1"/>
        <v>271.56326251469534</v>
      </c>
      <c r="M22" s="839">
        <v>291.12987512499296</v>
      </c>
      <c r="N22" s="839">
        <v>194.08658341666197</v>
      </c>
      <c r="O22" s="839">
        <v>293.14999999999998</v>
      </c>
      <c r="P22" s="840">
        <f t="shared" si="2"/>
        <v>778.36645854165488</v>
      </c>
      <c r="Q22" s="839">
        <v>351.78</v>
      </c>
      <c r="R22" s="839">
        <v>234.52</v>
      </c>
      <c r="S22" s="839">
        <v>293.14999999999998</v>
      </c>
      <c r="T22" s="840">
        <f t="shared" si="3"/>
        <v>879.44999999999993</v>
      </c>
      <c r="U22" s="839">
        <f t="shared" si="4"/>
        <v>21</v>
      </c>
      <c r="V22" s="839">
        <f t="shared" si="5"/>
        <v>149.47972105635026</v>
      </c>
      <c r="W22" s="839">
        <f t="shared" si="6"/>
        <v>0</v>
      </c>
      <c r="X22" s="840">
        <f t="shared" si="7"/>
        <v>170.47972105635029</v>
      </c>
      <c r="Y22" s="839" t="s">
        <v>679</v>
      </c>
      <c r="Z22" s="838">
        <v>5059</v>
      </c>
      <c r="AA22" s="838">
        <v>5059</v>
      </c>
    </row>
    <row r="23" spans="1:27" ht="24.95" customHeight="1">
      <c r="A23" s="487">
        <v>11</v>
      </c>
      <c r="B23" s="489" t="s">
        <v>662</v>
      </c>
      <c r="C23" s="838">
        <v>4426</v>
      </c>
      <c r="D23" s="838">
        <v>4253</v>
      </c>
      <c r="E23" s="839">
        <v>265.56</v>
      </c>
      <c r="F23" s="839">
        <v>177.04</v>
      </c>
      <c r="G23" s="839">
        <v>221.3</v>
      </c>
      <c r="H23" s="840">
        <f t="shared" si="0"/>
        <v>663.90000000000009</v>
      </c>
      <c r="I23" s="839">
        <v>0.71786003987207891</v>
      </c>
      <c r="J23" s="839">
        <v>58.709818838607362</v>
      </c>
      <c r="K23" s="839">
        <v>0</v>
      </c>
      <c r="L23" s="840">
        <f t="shared" si="1"/>
        <v>59.427678878479441</v>
      </c>
      <c r="M23" s="839">
        <v>264.84213996012795</v>
      </c>
      <c r="N23" s="839">
        <v>176.5614266400853</v>
      </c>
      <c r="O23" s="839">
        <v>203.8</v>
      </c>
      <c r="P23" s="840">
        <f t="shared" si="2"/>
        <v>645.20356660021321</v>
      </c>
      <c r="Q23" s="839">
        <v>244.56</v>
      </c>
      <c r="R23" s="839">
        <v>163.04</v>
      </c>
      <c r="S23" s="839">
        <v>203.8</v>
      </c>
      <c r="T23" s="840">
        <f t="shared" si="3"/>
        <v>611.40000000000009</v>
      </c>
      <c r="U23" s="839">
        <f t="shared" si="4"/>
        <v>21.000000000000057</v>
      </c>
      <c r="V23" s="839">
        <f t="shared" si="5"/>
        <v>72.231245478692671</v>
      </c>
      <c r="W23" s="839">
        <f t="shared" si="6"/>
        <v>0</v>
      </c>
      <c r="X23" s="840">
        <f t="shared" si="7"/>
        <v>93.231245478692585</v>
      </c>
      <c r="Y23" s="839" t="s">
        <v>679</v>
      </c>
      <c r="Z23" s="838">
        <v>4076</v>
      </c>
      <c r="AA23" s="838">
        <v>4076</v>
      </c>
    </row>
    <row r="24" spans="1:27" ht="24.95" customHeight="1">
      <c r="A24" s="487">
        <v>12</v>
      </c>
      <c r="B24" s="489" t="s">
        <v>663</v>
      </c>
      <c r="C24" s="838">
        <v>1849</v>
      </c>
      <c r="D24" s="838">
        <v>1649</v>
      </c>
      <c r="E24" s="839">
        <v>110.94</v>
      </c>
      <c r="F24" s="839">
        <v>73.959999999999994</v>
      </c>
      <c r="G24" s="839">
        <v>92.45</v>
      </c>
      <c r="H24" s="840">
        <f t="shared" si="0"/>
        <v>277.34999999999997</v>
      </c>
      <c r="I24" s="839">
        <v>26.759944886341017</v>
      </c>
      <c r="J24" s="839">
        <v>96.983539265047</v>
      </c>
      <c r="K24" s="839">
        <v>0</v>
      </c>
      <c r="L24" s="840">
        <f t="shared" si="1"/>
        <v>123.74348415138802</v>
      </c>
      <c r="M24" s="839">
        <v>84.18005511365898</v>
      </c>
      <c r="N24" s="839">
        <v>56.120036742439318</v>
      </c>
      <c r="O24" s="839">
        <v>82.45</v>
      </c>
      <c r="P24" s="840">
        <f t="shared" si="2"/>
        <v>222.75009185609832</v>
      </c>
      <c r="Q24" s="839">
        <v>98.94</v>
      </c>
      <c r="R24" s="839">
        <v>65.959999999999994</v>
      </c>
      <c r="S24" s="839">
        <v>82.45</v>
      </c>
      <c r="T24" s="840">
        <f t="shared" si="3"/>
        <v>247.34999999999997</v>
      </c>
      <c r="U24" s="839">
        <f t="shared" si="4"/>
        <v>12</v>
      </c>
      <c r="V24" s="839">
        <f t="shared" si="5"/>
        <v>87.143576007486317</v>
      </c>
      <c r="W24" s="839">
        <f t="shared" si="6"/>
        <v>0</v>
      </c>
      <c r="X24" s="840">
        <f t="shared" si="7"/>
        <v>99.143576007486388</v>
      </c>
      <c r="Y24" s="839" t="s">
        <v>679</v>
      </c>
      <c r="Z24" s="838">
        <v>657</v>
      </c>
      <c r="AA24" s="838">
        <v>657</v>
      </c>
    </row>
    <row r="25" spans="1:27" ht="24.95" customHeight="1">
      <c r="A25" s="487">
        <v>13</v>
      </c>
      <c r="B25" s="489" t="s">
        <v>664</v>
      </c>
      <c r="C25" s="838">
        <v>7518</v>
      </c>
      <c r="D25" s="838">
        <v>7374</v>
      </c>
      <c r="E25" s="839">
        <v>451.08</v>
      </c>
      <c r="F25" s="839">
        <v>300.72000000000003</v>
      </c>
      <c r="G25" s="839">
        <v>375.9</v>
      </c>
      <c r="H25" s="840">
        <f t="shared" si="0"/>
        <v>1127.6999999999998</v>
      </c>
      <c r="I25" s="839">
        <v>-61.453708650606018</v>
      </c>
      <c r="J25" s="839">
        <v>215.89052341633999</v>
      </c>
      <c r="K25" s="839">
        <v>0</v>
      </c>
      <c r="L25" s="840">
        <f t="shared" si="1"/>
        <v>154.43681476573397</v>
      </c>
      <c r="M25" s="839">
        <v>512.53370865060606</v>
      </c>
      <c r="N25" s="839">
        <v>341.68913910040402</v>
      </c>
      <c r="O25" s="839">
        <v>363.4</v>
      </c>
      <c r="P25" s="840">
        <f t="shared" si="2"/>
        <v>1217.6228477510099</v>
      </c>
      <c r="Q25" s="839">
        <v>436.08</v>
      </c>
      <c r="R25" s="839">
        <v>290.72000000000003</v>
      </c>
      <c r="S25" s="839">
        <v>363.4</v>
      </c>
      <c r="T25" s="840">
        <f t="shared" si="3"/>
        <v>1090.1999999999998</v>
      </c>
      <c r="U25" s="839">
        <f t="shared" si="4"/>
        <v>15.000000000000057</v>
      </c>
      <c r="V25" s="839">
        <f t="shared" si="5"/>
        <v>266.85966251674404</v>
      </c>
      <c r="W25" s="839">
        <f t="shared" si="6"/>
        <v>0</v>
      </c>
      <c r="X25" s="840">
        <f t="shared" si="7"/>
        <v>281.85966251674404</v>
      </c>
      <c r="Y25" s="839" t="s">
        <v>679</v>
      </c>
      <c r="Z25" s="838">
        <v>7268</v>
      </c>
      <c r="AA25" s="838">
        <v>7268</v>
      </c>
    </row>
    <row r="26" spans="1:27" ht="24.95" customHeight="1">
      <c r="A26" s="487">
        <v>14</v>
      </c>
      <c r="B26" s="489" t="s">
        <v>665</v>
      </c>
      <c r="C26" s="838">
        <v>13717</v>
      </c>
      <c r="D26" s="838">
        <v>13590</v>
      </c>
      <c r="E26" s="839">
        <v>823.02</v>
      </c>
      <c r="F26" s="839">
        <v>548.67999999999995</v>
      </c>
      <c r="G26" s="839">
        <v>685.85</v>
      </c>
      <c r="H26" s="840">
        <f t="shared" si="0"/>
        <v>2057.5499999999997</v>
      </c>
      <c r="I26" s="839">
        <v>-45.289805370633076</v>
      </c>
      <c r="J26" s="839">
        <v>222.61330605119861</v>
      </c>
      <c r="K26" s="839">
        <v>0</v>
      </c>
      <c r="L26" s="840">
        <f t="shared" si="1"/>
        <v>177.32350068056553</v>
      </c>
      <c r="M26" s="839">
        <v>868.30980537063306</v>
      </c>
      <c r="N26" s="839">
        <v>578.873203580422</v>
      </c>
      <c r="O26" s="839">
        <v>668.35</v>
      </c>
      <c r="P26" s="840">
        <f t="shared" si="2"/>
        <v>2115.5330089510549</v>
      </c>
      <c r="Q26" s="839">
        <v>802.02</v>
      </c>
      <c r="R26" s="839">
        <v>534.67999999999995</v>
      </c>
      <c r="S26" s="839">
        <v>668.35</v>
      </c>
      <c r="T26" s="840">
        <f t="shared" si="3"/>
        <v>2005.0499999999997</v>
      </c>
      <c r="U26" s="839">
        <f t="shared" si="4"/>
        <v>21</v>
      </c>
      <c r="V26" s="839">
        <f t="shared" si="5"/>
        <v>266.80650963162066</v>
      </c>
      <c r="W26" s="839">
        <f t="shared" si="6"/>
        <v>0</v>
      </c>
      <c r="X26" s="840">
        <f t="shared" si="7"/>
        <v>287.80650963162088</v>
      </c>
      <c r="Y26" s="839" t="s">
        <v>679</v>
      </c>
      <c r="Z26" s="838">
        <v>7797</v>
      </c>
      <c r="AA26" s="838">
        <v>7797</v>
      </c>
    </row>
    <row r="27" spans="1:27" ht="24.95" customHeight="1">
      <c r="A27" s="487">
        <v>15</v>
      </c>
      <c r="B27" s="489" t="s">
        <v>666</v>
      </c>
      <c r="C27" s="838">
        <v>10751</v>
      </c>
      <c r="D27" s="838">
        <v>10568</v>
      </c>
      <c r="E27" s="839">
        <v>645.05999999999995</v>
      </c>
      <c r="F27" s="839">
        <v>430.04</v>
      </c>
      <c r="G27" s="839">
        <v>537.54999999999995</v>
      </c>
      <c r="H27" s="840">
        <f t="shared" si="0"/>
        <v>1612.6499999999999</v>
      </c>
      <c r="I27" s="839">
        <v>-4.6673614451750609</v>
      </c>
      <c r="J27" s="839">
        <v>121.25799324662137</v>
      </c>
      <c r="K27" s="839">
        <v>0</v>
      </c>
      <c r="L27" s="840">
        <f t="shared" si="1"/>
        <v>116.59063180144631</v>
      </c>
      <c r="M27" s="839">
        <v>649.72736144517501</v>
      </c>
      <c r="N27" s="839">
        <v>433.15157429678334</v>
      </c>
      <c r="O27" s="839">
        <v>517.54999999999995</v>
      </c>
      <c r="P27" s="840">
        <f t="shared" si="2"/>
        <v>1600.4289357419582</v>
      </c>
      <c r="Q27" s="839">
        <v>621.05999999999995</v>
      </c>
      <c r="R27" s="839">
        <v>414.04</v>
      </c>
      <c r="S27" s="839">
        <v>517.54999999999995</v>
      </c>
      <c r="T27" s="840">
        <f t="shared" si="3"/>
        <v>1552.6499999999999</v>
      </c>
      <c r="U27" s="839">
        <f t="shared" si="4"/>
        <v>24</v>
      </c>
      <c r="V27" s="839">
        <f t="shared" si="5"/>
        <v>140.36956754340468</v>
      </c>
      <c r="W27" s="839">
        <f t="shared" si="6"/>
        <v>0</v>
      </c>
      <c r="X27" s="840">
        <f t="shared" si="7"/>
        <v>164.36956754340463</v>
      </c>
      <c r="Y27" s="839" t="s">
        <v>679</v>
      </c>
      <c r="Z27" s="838">
        <v>10351</v>
      </c>
      <c r="AA27" s="838">
        <v>10351</v>
      </c>
    </row>
    <row r="28" spans="1:27" ht="24.95" customHeight="1">
      <c r="A28" s="487">
        <v>16</v>
      </c>
      <c r="B28" s="489" t="s">
        <v>667</v>
      </c>
      <c r="C28" s="838">
        <v>14818</v>
      </c>
      <c r="D28" s="838">
        <v>14421</v>
      </c>
      <c r="E28" s="839">
        <v>979.08</v>
      </c>
      <c r="F28" s="839">
        <v>652.72</v>
      </c>
      <c r="G28" s="839">
        <v>815.9</v>
      </c>
      <c r="H28" s="840">
        <f t="shared" si="0"/>
        <v>2447.7000000000003</v>
      </c>
      <c r="I28" s="839">
        <v>-92.32</v>
      </c>
      <c r="J28" s="839">
        <v>147.11543522790657</v>
      </c>
      <c r="K28" s="839">
        <v>0</v>
      </c>
      <c r="L28" s="840">
        <f t="shared" si="1"/>
        <v>54.79543522790658</v>
      </c>
      <c r="M28" s="839">
        <v>1071.4000000000001</v>
      </c>
      <c r="N28" s="839">
        <v>714.26666666666677</v>
      </c>
      <c r="O28" s="839">
        <v>785.9</v>
      </c>
      <c r="P28" s="840">
        <f t="shared" si="2"/>
        <v>2571.5666666666671</v>
      </c>
      <c r="Q28" s="839">
        <v>943.08</v>
      </c>
      <c r="R28" s="839">
        <v>628.72</v>
      </c>
      <c r="S28" s="839">
        <v>785.9</v>
      </c>
      <c r="T28" s="840">
        <f t="shared" si="3"/>
        <v>2357.7000000000003</v>
      </c>
      <c r="U28" s="839">
        <f t="shared" si="4"/>
        <v>36.000000000000114</v>
      </c>
      <c r="V28" s="839">
        <f t="shared" si="5"/>
        <v>232.66210189457331</v>
      </c>
      <c r="W28" s="839">
        <f t="shared" si="6"/>
        <v>0</v>
      </c>
      <c r="X28" s="840">
        <f t="shared" si="7"/>
        <v>268.66210189457342</v>
      </c>
      <c r="Y28" s="839" t="s">
        <v>679</v>
      </c>
      <c r="Z28" s="838">
        <v>15718</v>
      </c>
      <c r="AA28" s="838">
        <v>15718</v>
      </c>
    </row>
    <row r="29" spans="1:27" ht="24.95" customHeight="1">
      <c r="A29" s="487">
        <v>17</v>
      </c>
      <c r="B29" s="489" t="s">
        <v>668</v>
      </c>
      <c r="C29" s="838">
        <v>10177</v>
      </c>
      <c r="D29" s="838">
        <v>9943</v>
      </c>
      <c r="E29" s="839">
        <v>610.62</v>
      </c>
      <c r="F29" s="839">
        <v>407.08</v>
      </c>
      <c r="G29" s="839">
        <v>508.85</v>
      </c>
      <c r="H29" s="840">
        <f t="shared" si="0"/>
        <v>1526.5500000000002</v>
      </c>
      <c r="I29" s="839">
        <v>21.810297357168906</v>
      </c>
      <c r="J29" s="839">
        <v>-21.163870988877875</v>
      </c>
      <c r="K29" s="839">
        <v>0</v>
      </c>
      <c r="L29" s="840">
        <f t="shared" si="1"/>
        <v>0.64642636829103139</v>
      </c>
      <c r="M29" s="839">
        <v>588.8097026428311</v>
      </c>
      <c r="N29" s="839">
        <v>392.53980176188702</v>
      </c>
      <c r="O29" s="839">
        <v>487.15</v>
      </c>
      <c r="P29" s="840">
        <f t="shared" si="2"/>
        <v>1468.4995044047182</v>
      </c>
      <c r="Q29" s="839">
        <v>584.58000000000004</v>
      </c>
      <c r="R29" s="839">
        <v>389.72</v>
      </c>
      <c r="S29" s="839">
        <v>487.15</v>
      </c>
      <c r="T29" s="840">
        <f t="shared" si="3"/>
        <v>1461.45</v>
      </c>
      <c r="U29" s="839">
        <f t="shared" si="4"/>
        <v>26.039999999999964</v>
      </c>
      <c r="V29" s="839">
        <f t="shared" si="5"/>
        <v>-18.344069226990882</v>
      </c>
      <c r="W29" s="839">
        <f t="shared" si="6"/>
        <v>0</v>
      </c>
      <c r="X29" s="840">
        <f t="shared" si="7"/>
        <v>7.695930773009195</v>
      </c>
      <c r="Y29" s="839" t="s">
        <v>679</v>
      </c>
      <c r="Z29" s="838">
        <v>9743</v>
      </c>
      <c r="AA29" s="838">
        <v>9743</v>
      </c>
    </row>
    <row r="30" spans="1:27" ht="24.95" customHeight="1">
      <c r="A30" s="487">
        <v>18</v>
      </c>
      <c r="B30" s="489" t="s">
        <v>669</v>
      </c>
      <c r="C30" s="838">
        <v>11783</v>
      </c>
      <c r="D30" s="838">
        <v>11598</v>
      </c>
      <c r="E30" s="839">
        <v>706.98</v>
      </c>
      <c r="F30" s="839">
        <v>471.32</v>
      </c>
      <c r="G30" s="839">
        <v>589.15</v>
      </c>
      <c r="H30" s="840">
        <f t="shared" si="0"/>
        <v>1767.4499999999998</v>
      </c>
      <c r="I30" s="839">
        <v>1.2467180637829642</v>
      </c>
      <c r="J30" s="839">
        <v>-23.302285764023395</v>
      </c>
      <c r="K30" s="839">
        <v>0</v>
      </c>
      <c r="L30" s="840">
        <f t="shared" si="1"/>
        <v>-22.055567700240431</v>
      </c>
      <c r="M30" s="839">
        <v>705.73328193621705</v>
      </c>
      <c r="N30" s="839">
        <v>470.48885462414472</v>
      </c>
      <c r="O30" s="839">
        <v>574.15</v>
      </c>
      <c r="P30" s="840">
        <f t="shared" si="2"/>
        <v>1750.3721365603619</v>
      </c>
      <c r="Q30" s="839">
        <v>688.98</v>
      </c>
      <c r="R30" s="839">
        <v>459.32</v>
      </c>
      <c r="S30" s="839">
        <v>574.15</v>
      </c>
      <c r="T30" s="840">
        <f t="shared" si="3"/>
        <v>1722.4499999999998</v>
      </c>
      <c r="U30" s="839">
        <f t="shared" si="4"/>
        <v>18</v>
      </c>
      <c r="V30" s="839">
        <f t="shared" si="5"/>
        <v>-12.133431139878667</v>
      </c>
      <c r="W30" s="839">
        <f t="shared" si="6"/>
        <v>0</v>
      </c>
      <c r="X30" s="840">
        <f t="shared" si="7"/>
        <v>5.866568860121788</v>
      </c>
      <c r="Y30" s="839" t="s">
        <v>679</v>
      </c>
      <c r="Z30" s="838">
        <v>11483</v>
      </c>
      <c r="AA30" s="838">
        <v>11483</v>
      </c>
    </row>
    <row r="31" spans="1:27" ht="24.95" customHeight="1">
      <c r="A31" s="487">
        <v>19</v>
      </c>
      <c r="B31" s="489" t="s">
        <v>670</v>
      </c>
      <c r="C31" s="838">
        <v>12997</v>
      </c>
      <c r="D31" s="838">
        <v>12797</v>
      </c>
      <c r="E31" s="839">
        <v>779.82</v>
      </c>
      <c r="F31" s="839">
        <v>519.88</v>
      </c>
      <c r="G31" s="839">
        <v>649.85</v>
      </c>
      <c r="H31" s="840">
        <f t="shared" si="0"/>
        <v>1949.5500000000002</v>
      </c>
      <c r="I31" s="839">
        <v>13.386977504379729</v>
      </c>
      <c r="J31" s="839">
        <v>-122.41856121551621</v>
      </c>
      <c r="K31" s="839">
        <v>0</v>
      </c>
      <c r="L31" s="840">
        <f t="shared" si="1"/>
        <v>-109.03158371113648</v>
      </c>
      <c r="M31" s="839">
        <v>766.43302249562032</v>
      </c>
      <c r="N31" s="839">
        <v>510.95534833041353</v>
      </c>
      <c r="O31" s="839">
        <v>629.85</v>
      </c>
      <c r="P31" s="840">
        <f t="shared" si="2"/>
        <v>1907.238370826034</v>
      </c>
      <c r="Q31" s="839">
        <v>755.82</v>
      </c>
      <c r="R31" s="839">
        <v>503.88</v>
      </c>
      <c r="S31" s="839">
        <v>629.85</v>
      </c>
      <c r="T31" s="840">
        <f t="shared" si="3"/>
        <v>1889.5500000000002</v>
      </c>
      <c r="U31" s="839">
        <f t="shared" si="4"/>
        <v>24</v>
      </c>
      <c r="V31" s="839">
        <f t="shared" si="5"/>
        <v>-115.34321288510267</v>
      </c>
      <c r="W31" s="839">
        <f t="shared" si="6"/>
        <v>0</v>
      </c>
      <c r="X31" s="840">
        <f t="shared" si="7"/>
        <v>-91.34321288510273</v>
      </c>
      <c r="Y31" s="839" t="s">
        <v>679</v>
      </c>
      <c r="Z31" s="838">
        <v>12597</v>
      </c>
      <c r="AA31" s="838">
        <v>12597</v>
      </c>
    </row>
    <row r="32" spans="1:27" ht="24.95" customHeight="1">
      <c r="A32" s="487">
        <v>20</v>
      </c>
      <c r="B32" s="489" t="s">
        <v>671</v>
      </c>
      <c r="C32" s="838">
        <v>7989</v>
      </c>
      <c r="D32" s="838">
        <v>7828</v>
      </c>
      <c r="E32" s="839">
        <v>479.34</v>
      </c>
      <c r="F32" s="839">
        <v>319.56</v>
      </c>
      <c r="G32" s="839">
        <v>399.45</v>
      </c>
      <c r="H32" s="840">
        <f t="shared" si="0"/>
        <v>1198.3499999999999</v>
      </c>
      <c r="I32" s="839">
        <v>9.4285561775416227</v>
      </c>
      <c r="J32" s="839">
        <v>23.394705408196955</v>
      </c>
      <c r="K32" s="839">
        <v>0</v>
      </c>
      <c r="L32" s="840">
        <f t="shared" si="1"/>
        <v>32.823261585738578</v>
      </c>
      <c r="M32" s="839">
        <v>469.91144382245835</v>
      </c>
      <c r="N32" s="839">
        <v>313.27429588163892</v>
      </c>
      <c r="O32" s="839">
        <v>386.95</v>
      </c>
      <c r="P32" s="840">
        <f t="shared" si="2"/>
        <v>1170.1357397040972</v>
      </c>
      <c r="Q32" s="839">
        <v>464.34</v>
      </c>
      <c r="R32" s="839">
        <v>309.56</v>
      </c>
      <c r="S32" s="839">
        <v>386.95</v>
      </c>
      <c r="T32" s="840">
        <f t="shared" si="3"/>
        <v>1160.8499999999999</v>
      </c>
      <c r="U32" s="839">
        <f t="shared" si="4"/>
        <v>15</v>
      </c>
      <c r="V32" s="839">
        <f t="shared" si="5"/>
        <v>27.109001289835874</v>
      </c>
      <c r="W32" s="839">
        <f t="shared" si="6"/>
        <v>0</v>
      </c>
      <c r="X32" s="840">
        <f t="shared" si="7"/>
        <v>42.10900128983576</v>
      </c>
      <c r="Y32" s="839" t="s">
        <v>679</v>
      </c>
      <c r="Z32" s="838">
        <v>7739</v>
      </c>
      <c r="AA32" s="838">
        <v>7739</v>
      </c>
    </row>
    <row r="33" spans="1:27" ht="24.95" customHeight="1">
      <c r="A33" s="487">
        <v>21</v>
      </c>
      <c r="B33" s="489" t="s">
        <v>672</v>
      </c>
      <c r="C33" s="838">
        <v>1672</v>
      </c>
      <c r="D33" s="838">
        <v>1524</v>
      </c>
      <c r="E33" s="839">
        <v>100.32</v>
      </c>
      <c r="F33" s="839">
        <v>66.88</v>
      </c>
      <c r="G33" s="839">
        <v>83.6</v>
      </c>
      <c r="H33" s="840">
        <f t="shared" si="0"/>
        <v>250.79999999999998</v>
      </c>
      <c r="I33" s="839">
        <v>37.894165389891072</v>
      </c>
      <c r="J33" s="839">
        <v>47.822849317425636</v>
      </c>
      <c r="K33" s="839">
        <v>0</v>
      </c>
      <c r="L33" s="840">
        <f t="shared" si="1"/>
        <v>85.717014707316707</v>
      </c>
      <c r="M33" s="839">
        <v>62.425834610108922</v>
      </c>
      <c r="N33" s="839">
        <v>41.617223073405945</v>
      </c>
      <c r="O33" s="839">
        <v>71.099999999999994</v>
      </c>
      <c r="P33" s="840">
        <f t="shared" si="2"/>
        <v>175.14305768351485</v>
      </c>
      <c r="Q33" s="839">
        <v>85.32</v>
      </c>
      <c r="R33" s="839">
        <v>56.88</v>
      </c>
      <c r="S33" s="839">
        <v>71.099999999999994</v>
      </c>
      <c r="T33" s="840">
        <f t="shared" si="3"/>
        <v>213.29999999999998</v>
      </c>
      <c r="U33" s="839">
        <f t="shared" si="4"/>
        <v>15</v>
      </c>
      <c r="V33" s="839">
        <f t="shared" si="5"/>
        <v>32.560072390831571</v>
      </c>
      <c r="W33" s="839">
        <f t="shared" si="6"/>
        <v>0</v>
      </c>
      <c r="X33" s="840">
        <f t="shared" si="7"/>
        <v>47.56007239083155</v>
      </c>
      <c r="Y33" s="839" t="s">
        <v>679</v>
      </c>
      <c r="Z33" s="838">
        <v>1422</v>
      </c>
      <c r="AA33" s="838">
        <v>1422</v>
      </c>
    </row>
    <row r="34" spans="1:27" ht="24.95" customHeight="1">
      <c r="A34" s="487">
        <v>22</v>
      </c>
      <c r="B34" s="489" t="s">
        <v>673</v>
      </c>
      <c r="C34" s="838">
        <v>3966</v>
      </c>
      <c r="D34" s="838">
        <v>3720</v>
      </c>
      <c r="E34" s="839">
        <v>237.96</v>
      </c>
      <c r="F34" s="839">
        <v>158.63999999999999</v>
      </c>
      <c r="G34" s="839">
        <v>198.3</v>
      </c>
      <c r="H34" s="840">
        <f t="shared" si="0"/>
        <v>594.90000000000009</v>
      </c>
      <c r="I34" s="839">
        <v>26.840000000000003</v>
      </c>
      <c r="J34" s="839">
        <v>40.259999999999991</v>
      </c>
      <c r="K34" s="839">
        <v>0</v>
      </c>
      <c r="L34" s="840">
        <f t="shared" si="1"/>
        <v>67.099999999999994</v>
      </c>
      <c r="M34" s="839">
        <v>211.12</v>
      </c>
      <c r="N34" s="839">
        <v>140.74666666666667</v>
      </c>
      <c r="O34" s="839">
        <v>178.3</v>
      </c>
      <c r="P34" s="840">
        <f t="shared" si="2"/>
        <v>530.16666666666674</v>
      </c>
      <c r="Q34" s="839">
        <v>213.96</v>
      </c>
      <c r="R34" s="839">
        <v>142.63999999999999</v>
      </c>
      <c r="S34" s="839">
        <v>178.3</v>
      </c>
      <c r="T34" s="840">
        <f t="shared" si="3"/>
        <v>534.90000000000009</v>
      </c>
      <c r="U34" s="839">
        <f t="shared" si="4"/>
        <v>24</v>
      </c>
      <c r="V34" s="839">
        <f t="shared" si="5"/>
        <v>38.366666666666674</v>
      </c>
      <c r="W34" s="839">
        <f t="shared" si="6"/>
        <v>0</v>
      </c>
      <c r="X34" s="840">
        <f t="shared" si="7"/>
        <v>62.366666666666674</v>
      </c>
      <c r="Y34" s="839" t="s">
        <v>679</v>
      </c>
      <c r="Z34" s="838">
        <v>1976</v>
      </c>
      <c r="AA34" s="838">
        <v>1976</v>
      </c>
    </row>
    <row r="35" spans="1:27" ht="24.95" customHeight="1">
      <c r="A35" s="487">
        <v>23</v>
      </c>
      <c r="B35" s="489" t="s">
        <v>674</v>
      </c>
      <c r="C35" s="838">
        <v>4196</v>
      </c>
      <c r="D35" s="838">
        <v>3897</v>
      </c>
      <c r="E35" s="839">
        <v>209.76</v>
      </c>
      <c r="F35" s="839">
        <v>139.84</v>
      </c>
      <c r="G35" s="839">
        <v>174.8</v>
      </c>
      <c r="H35" s="840">
        <f t="shared" si="0"/>
        <v>524.40000000000009</v>
      </c>
      <c r="I35" s="839">
        <v>-6.4699999999999989</v>
      </c>
      <c r="J35" s="839">
        <v>-9.7000000000000455</v>
      </c>
      <c r="K35" s="839">
        <v>0</v>
      </c>
      <c r="L35" s="840">
        <f t="shared" si="1"/>
        <v>-16.170000000000044</v>
      </c>
      <c r="M35" s="839">
        <v>216.23</v>
      </c>
      <c r="N35" s="839">
        <v>144.15333333333334</v>
      </c>
      <c r="O35" s="839">
        <v>162.30000000000001</v>
      </c>
      <c r="P35" s="840">
        <f t="shared" si="2"/>
        <v>522.68333333333339</v>
      </c>
      <c r="Q35" s="839">
        <v>194.76</v>
      </c>
      <c r="R35" s="839">
        <v>129.84</v>
      </c>
      <c r="S35" s="839">
        <v>162.30000000000001</v>
      </c>
      <c r="T35" s="840">
        <f t="shared" si="3"/>
        <v>486.90000000000003</v>
      </c>
      <c r="U35" s="839">
        <f t="shared" si="4"/>
        <v>15</v>
      </c>
      <c r="V35" s="839">
        <f t="shared" si="5"/>
        <v>4.6133333333332871</v>
      </c>
      <c r="W35" s="839">
        <f t="shared" si="6"/>
        <v>0</v>
      </c>
      <c r="X35" s="840">
        <f t="shared" si="7"/>
        <v>19.613333333333287</v>
      </c>
      <c r="Y35" s="839" t="s">
        <v>679</v>
      </c>
      <c r="Z35" s="838">
        <v>2829</v>
      </c>
      <c r="AA35" s="838">
        <v>2829</v>
      </c>
    </row>
    <row r="36" spans="1:27" ht="24.95" customHeight="1">
      <c r="A36" s="490">
        <v>24</v>
      </c>
      <c r="B36" s="489" t="s">
        <v>675</v>
      </c>
      <c r="C36" s="838">
        <v>846</v>
      </c>
      <c r="D36" s="838">
        <v>597</v>
      </c>
      <c r="E36" s="839">
        <v>50.76</v>
      </c>
      <c r="F36" s="839">
        <v>33.840000000000003</v>
      </c>
      <c r="G36" s="839">
        <v>42.3</v>
      </c>
      <c r="H36" s="840">
        <f t="shared" si="0"/>
        <v>126.89999999999999</v>
      </c>
      <c r="I36" s="839">
        <v>0</v>
      </c>
      <c r="J36" s="839">
        <v>0</v>
      </c>
      <c r="K36" s="839">
        <v>0</v>
      </c>
      <c r="L36" s="840">
        <f t="shared" si="1"/>
        <v>0</v>
      </c>
      <c r="M36" s="839">
        <v>50.76</v>
      </c>
      <c r="N36" s="839">
        <v>33.839999999999996</v>
      </c>
      <c r="O36" s="839">
        <v>29.8</v>
      </c>
      <c r="P36" s="840">
        <f t="shared" si="2"/>
        <v>114.39999999999999</v>
      </c>
      <c r="Q36" s="839">
        <v>35.76</v>
      </c>
      <c r="R36" s="839">
        <v>23.84</v>
      </c>
      <c r="S36" s="839">
        <v>29.8</v>
      </c>
      <c r="T36" s="840">
        <f t="shared" si="3"/>
        <v>89.399999999999991</v>
      </c>
      <c r="U36" s="839">
        <f t="shared" si="4"/>
        <v>15</v>
      </c>
      <c r="V36" s="839">
        <f t="shared" si="5"/>
        <v>9.9999999999999964</v>
      </c>
      <c r="W36" s="839">
        <f t="shared" si="6"/>
        <v>0</v>
      </c>
      <c r="X36" s="840">
        <f t="shared" si="7"/>
        <v>25</v>
      </c>
      <c r="Y36" s="839"/>
      <c r="Z36" s="838">
        <v>0</v>
      </c>
      <c r="AA36" s="838">
        <v>0</v>
      </c>
    </row>
    <row r="37" spans="1:27" ht="24.95" customHeight="1">
      <c r="A37" s="1098" t="s">
        <v>16</v>
      </c>
      <c r="B37" s="1099"/>
      <c r="C37" s="841">
        <f t="shared" ref="C37:AA37" si="8">SUM(C13:C36)</f>
        <v>168751</v>
      </c>
      <c r="D37" s="841">
        <f t="shared" si="8"/>
        <v>163455</v>
      </c>
      <c r="E37" s="840">
        <f>SUM(E13:E36)</f>
        <v>10125.059999999998</v>
      </c>
      <c r="F37" s="840">
        <f>SUM(F13:F36)</f>
        <v>6750.0400000000009</v>
      </c>
      <c r="G37" s="840">
        <f>SUM(G13:G36)</f>
        <v>8437.5499999999993</v>
      </c>
      <c r="H37" s="840">
        <f t="shared" si="0"/>
        <v>25312.649999999998</v>
      </c>
      <c r="I37" s="840">
        <f>SUM(I13:I36)</f>
        <v>268.99092801500876</v>
      </c>
      <c r="J37" s="840">
        <f>SUM(J13:J36)</f>
        <v>1740.7675435127621</v>
      </c>
      <c r="K37" s="840">
        <f>SUM(K13:K36)</f>
        <v>0</v>
      </c>
      <c r="L37" s="840">
        <f t="shared" si="1"/>
        <v>2009.7584715277708</v>
      </c>
      <c r="M37" s="840">
        <f>SUM(M13:M36)</f>
        <v>9856.0690719849918</v>
      </c>
      <c r="N37" s="840">
        <f>SUM(N13:N36)</f>
        <v>6570.71271465666</v>
      </c>
      <c r="O37" s="840">
        <f>SUM(O13:O36)</f>
        <v>8033.35</v>
      </c>
      <c r="P37" s="840">
        <f t="shared" si="2"/>
        <v>24460.13178664165</v>
      </c>
      <c r="Q37" s="840">
        <f>SUM(Q13:Q36)</f>
        <v>9640.0199999999968</v>
      </c>
      <c r="R37" s="840">
        <f>SUM(R13:R36)</f>
        <v>6426.6800000000012</v>
      </c>
      <c r="S37" s="840">
        <f>SUM(S13:S36)</f>
        <v>8033.35</v>
      </c>
      <c r="T37" s="840">
        <f t="shared" si="3"/>
        <v>24100.049999999996</v>
      </c>
      <c r="U37" s="840">
        <f t="shared" si="4"/>
        <v>485.04000000000451</v>
      </c>
      <c r="V37" s="840">
        <f t="shared" si="5"/>
        <v>1884.8002581694209</v>
      </c>
      <c r="W37" s="840">
        <f t="shared" si="6"/>
        <v>0</v>
      </c>
      <c r="X37" s="840">
        <f t="shared" si="7"/>
        <v>2369.8402581694245</v>
      </c>
      <c r="Y37" s="840">
        <f t="shared" si="8"/>
        <v>0</v>
      </c>
      <c r="Z37" s="841">
        <f t="shared" si="8"/>
        <v>146266</v>
      </c>
      <c r="AA37" s="841">
        <f t="shared" si="8"/>
        <v>146266</v>
      </c>
    </row>
    <row r="38" spans="1:27">
      <c r="C38" s="208"/>
      <c r="D38" s="208"/>
      <c r="E38" s="204"/>
      <c r="F38" s="204"/>
      <c r="G38" s="204"/>
      <c r="H38" s="204"/>
      <c r="I38" s="309"/>
      <c r="J38" s="309"/>
      <c r="K38" s="309"/>
      <c r="L38" s="309"/>
      <c r="M38" s="324"/>
      <c r="N38" s="324"/>
      <c r="O38" s="324"/>
      <c r="P38" s="324"/>
      <c r="Q38" s="271"/>
      <c r="R38" s="271"/>
      <c r="S38" s="271"/>
      <c r="T38" s="271"/>
      <c r="U38" s="271"/>
      <c r="V38" s="271"/>
      <c r="W38" s="271"/>
      <c r="X38" s="204"/>
      <c r="Y38" s="204"/>
      <c r="Z38" s="208"/>
      <c r="AA38" s="208"/>
    </row>
    <row r="39" spans="1:27">
      <c r="C39" s="208"/>
      <c r="D39" s="208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8"/>
      <c r="Z39" s="204"/>
      <c r="AA39" s="208"/>
    </row>
    <row r="40" spans="1:27">
      <c r="C40" s="208"/>
      <c r="D40" s="208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315"/>
      <c r="R40" s="315"/>
      <c r="S40" s="315"/>
      <c r="T40" s="315"/>
      <c r="U40" s="309"/>
      <c r="V40" s="309"/>
      <c r="W40" s="309"/>
      <c r="X40" s="309"/>
      <c r="Y40" s="208"/>
      <c r="Z40" s="208"/>
      <c r="AA40" s="204"/>
    </row>
    <row r="41" spans="1:27" ht="12.75" customHeight="1">
      <c r="D41" s="204"/>
      <c r="E41" s="204"/>
      <c r="F41" s="204"/>
      <c r="G41" s="204"/>
      <c r="H41" s="204"/>
      <c r="M41" s="204"/>
      <c r="N41" s="204"/>
      <c r="O41" s="204"/>
      <c r="R41" s="914"/>
      <c r="S41" s="914"/>
      <c r="T41" s="914"/>
      <c r="U41" s="914"/>
      <c r="V41" s="914"/>
      <c r="W41" s="914"/>
      <c r="X41" s="914"/>
      <c r="Y41" s="914"/>
      <c r="Z41" s="914"/>
      <c r="AA41" s="914"/>
    </row>
    <row r="42" spans="1:27" ht="12.75" customHeight="1">
      <c r="A42" s="9" t="s">
        <v>1117</v>
      </c>
      <c r="B42" s="337"/>
      <c r="C42" s="337"/>
      <c r="D42" s="337"/>
      <c r="E42" s="337"/>
      <c r="F42" s="337"/>
      <c r="G42" s="337"/>
      <c r="H42" s="337"/>
      <c r="I42" s="337"/>
      <c r="J42" s="339"/>
      <c r="K42" s="473"/>
      <c r="L42" s="916" t="s">
        <v>847</v>
      </c>
      <c r="M42" s="916"/>
      <c r="N42" s="916"/>
      <c r="O42" s="916"/>
      <c r="P42" s="916"/>
      <c r="V42" s="916" t="s">
        <v>846</v>
      </c>
      <c r="W42" s="916"/>
      <c r="X42" s="916"/>
      <c r="Y42" s="916"/>
      <c r="Z42" s="916"/>
      <c r="AA42" s="916"/>
    </row>
    <row r="43" spans="1:27" ht="12.75" customHeight="1">
      <c r="A43" s="339"/>
      <c r="B43" s="9"/>
      <c r="C43" s="9"/>
      <c r="D43" s="9"/>
      <c r="E43" s="9"/>
      <c r="F43" s="9"/>
      <c r="G43" s="9"/>
      <c r="H43" s="339"/>
      <c r="I43" s="339"/>
      <c r="J43" s="339"/>
      <c r="K43" s="473"/>
      <c r="L43" s="915" t="s">
        <v>845</v>
      </c>
      <c r="M43" s="915"/>
      <c r="N43" s="915"/>
      <c r="O43" s="915"/>
      <c r="P43" s="915"/>
      <c r="V43" s="1038" t="s">
        <v>845</v>
      </c>
      <c r="W43" s="1038"/>
      <c r="X43" s="1038"/>
      <c r="Y43" s="1038"/>
      <c r="Z43" s="1038"/>
      <c r="AA43" s="1038"/>
    </row>
    <row r="44" spans="1:27" ht="12.75" customHeight="1">
      <c r="A44" s="254"/>
      <c r="B44" s="254"/>
      <c r="C44" s="254"/>
      <c r="D44" s="254"/>
      <c r="E44" s="254"/>
      <c r="F44" s="254"/>
      <c r="G44" s="337"/>
      <c r="H44" s="254"/>
      <c r="I44" s="254"/>
      <c r="J44" s="254"/>
      <c r="K44" s="337"/>
      <c r="L44" s="915" t="s">
        <v>848</v>
      </c>
      <c r="M44" s="915"/>
      <c r="N44" s="915"/>
      <c r="O44" s="915"/>
      <c r="P44" s="915"/>
      <c r="R44" s="916"/>
      <c r="S44" s="916"/>
      <c r="T44" s="916"/>
      <c r="U44" s="916"/>
      <c r="V44" s="916"/>
      <c r="W44" s="916"/>
      <c r="X44" s="916"/>
      <c r="Y44" s="916"/>
      <c r="Z44" s="916"/>
      <c r="AA44" s="916"/>
    </row>
    <row r="45" spans="1:27">
      <c r="R45" s="9"/>
      <c r="S45" s="9"/>
      <c r="T45" s="9"/>
      <c r="U45" s="9"/>
      <c r="V45" s="9"/>
      <c r="W45" s="9"/>
      <c r="X45" s="256"/>
      <c r="Y45" s="26"/>
      <c r="Z45" s="26"/>
      <c r="AA45" s="26"/>
    </row>
  </sheetData>
  <mergeCells count="26">
    <mergeCell ref="R44:AA44"/>
    <mergeCell ref="I10:L10"/>
    <mergeCell ref="U10:X10"/>
    <mergeCell ref="V42:AA42"/>
    <mergeCell ref="V43:AA43"/>
    <mergeCell ref="L42:P42"/>
    <mergeCell ref="L43:P43"/>
    <mergeCell ref="L44:P44"/>
    <mergeCell ref="A37:B37"/>
    <mergeCell ref="R41:AA41"/>
    <mergeCell ref="A4:T4"/>
    <mergeCell ref="AA10:AA11"/>
    <mergeCell ref="C10:C11"/>
    <mergeCell ref="B10:B11"/>
    <mergeCell ref="Q10:T10"/>
    <mergeCell ref="A10:A11"/>
    <mergeCell ref="Z10:Z11"/>
    <mergeCell ref="T9:X9"/>
    <mergeCell ref="Y10:Y11"/>
    <mergeCell ref="M10:P10"/>
    <mergeCell ref="D10:D11"/>
    <mergeCell ref="U1:X1"/>
    <mergeCell ref="A3:U3"/>
    <mergeCell ref="A7:X7"/>
    <mergeCell ref="T8:X8"/>
    <mergeCell ref="E10:H10"/>
  </mergeCells>
  <printOptions horizontalCentered="1"/>
  <pageMargins left="0.70866141732283472" right="0.70866141732283472" top="0.23622047244094491" bottom="0" header="0.31496062992125984" footer="0.31496062992125984"/>
  <pageSetup paperSize="9" scale="4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45"/>
  <sheetViews>
    <sheetView view="pageBreakPreview" topLeftCell="A24" zoomScale="85" zoomScaleSheetLayoutView="85" workbookViewId="0">
      <selection activeCell="A42" sqref="A42"/>
    </sheetView>
  </sheetViews>
  <sheetFormatPr defaultRowHeight="12.75"/>
  <cols>
    <col min="1" max="1" width="7.140625" customWidth="1"/>
    <col min="2" max="2" width="15.140625" customWidth="1"/>
    <col min="3" max="27" width="12.7109375" customWidth="1"/>
  </cols>
  <sheetData>
    <row r="1" spans="1:27" ht="15">
      <c r="U1" s="1096" t="s">
        <v>186</v>
      </c>
      <c r="V1" s="1096"/>
      <c r="W1" s="1096"/>
      <c r="X1" s="1096"/>
    </row>
    <row r="3" spans="1:27" ht="15">
      <c r="A3" s="1039" t="s">
        <v>0</v>
      </c>
      <c r="B3" s="1039"/>
      <c r="C3" s="1039"/>
      <c r="D3" s="1039"/>
      <c r="E3" s="1039"/>
      <c r="F3" s="1039"/>
      <c r="G3" s="1039"/>
      <c r="H3" s="1039"/>
      <c r="I3" s="1039"/>
      <c r="J3" s="1039"/>
      <c r="K3" s="1039"/>
      <c r="L3" s="1039"/>
      <c r="M3" s="1039"/>
      <c r="N3" s="1039"/>
      <c r="O3" s="1039"/>
      <c r="P3" s="1039"/>
      <c r="Q3" s="1039"/>
      <c r="R3" s="1039"/>
      <c r="S3" s="1039"/>
      <c r="T3" s="1039"/>
      <c r="U3" s="1039"/>
    </row>
    <row r="4" spans="1:27" ht="20.25">
      <c r="A4" s="967" t="s">
        <v>857</v>
      </c>
      <c r="B4" s="967"/>
      <c r="C4" s="967"/>
      <c r="D4" s="967"/>
      <c r="E4" s="967"/>
      <c r="F4" s="967"/>
      <c r="G4" s="967"/>
      <c r="H4" s="967"/>
      <c r="I4" s="967"/>
      <c r="J4" s="967"/>
      <c r="K4" s="967"/>
      <c r="L4" s="967"/>
      <c r="M4" s="967"/>
      <c r="N4" s="967"/>
      <c r="O4" s="967"/>
      <c r="P4" s="967"/>
      <c r="Q4" s="967"/>
      <c r="R4" s="967"/>
      <c r="S4" s="967"/>
      <c r="T4" s="967"/>
      <c r="U4" s="34"/>
    </row>
    <row r="5" spans="1:27" ht="15.75">
      <c r="A5" s="1100"/>
      <c r="B5" s="1100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1100"/>
      <c r="P5" s="1100"/>
      <c r="Q5" s="1100"/>
      <c r="R5" s="1100"/>
      <c r="S5" s="1100"/>
      <c r="T5" s="1100"/>
      <c r="U5" s="1100"/>
    </row>
    <row r="6" spans="1:27">
      <c r="A6" s="26"/>
      <c r="B6" s="26"/>
      <c r="C6" s="9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Z6" s="26"/>
    </row>
    <row r="7" spans="1:27" ht="15.75">
      <c r="A7" s="936" t="s">
        <v>911</v>
      </c>
      <c r="B7" s="936"/>
      <c r="C7" s="936"/>
      <c r="D7" s="936"/>
      <c r="E7" s="936"/>
      <c r="F7" s="936"/>
      <c r="G7" s="936"/>
      <c r="H7" s="936"/>
      <c r="I7" s="936"/>
      <c r="J7" s="936"/>
      <c r="K7" s="936"/>
      <c r="L7" s="936"/>
      <c r="M7" s="936"/>
      <c r="N7" s="936"/>
      <c r="O7" s="936"/>
      <c r="P7" s="936"/>
      <c r="Q7" s="936"/>
      <c r="R7" s="936"/>
      <c r="S7" s="936"/>
      <c r="T7" s="936"/>
      <c r="U7" s="936"/>
      <c r="V7" s="936"/>
      <c r="W7" s="936"/>
      <c r="X7" s="936"/>
    </row>
    <row r="8" spans="1:27" ht="15.75">
      <c r="A8" s="26" t="s">
        <v>700</v>
      </c>
      <c r="B8" s="26"/>
      <c r="C8" s="9"/>
      <c r="D8" s="9"/>
      <c r="E8" s="30"/>
      <c r="F8" s="30"/>
      <c r="G8" s="472"/>
      <c r="H8" s="30"/>
      <c r="I8" s="30"/>
      <c r="J8" s="30"/>
      <c r="K8" s="472"/>
      <c r="L8" s="30"/>
      <c r="M8" s="30"/>
      <c r="N8" s="30"/>
      <c r="O8" s="472"/>
      <c r="P8" s="30"/>
      <c r="Q8" s="30"/>
      <c r="R8" s="30"/>
      <c r="S8" s="472"/>
      <c r="T8" s="1097" t="s">
        <v>202</v>
      </c>
      <c r="U8" s="1097"/>
      <c r="V8" s="1097"/>
      <c r="W8" s="1097"/>
      <c r="X8" s="1097"/>
      <c r="Z8" s="30"/>
    </row>
    <row r="9" spans="1:27">
      <c r="T9" s="1053" t="s">
        <v>895</v>
      </c>
      <c r="U9" s="1053"/>
      <c r="V9" s="1053"/>
      <c r="W9" s="1053"/>
      <c r="X9" s="1053"/>
    </row>
    <row r="10" spans="1:27" ht="28.5" customHeight="1">
      <c r="A10" s="948" t="s">
        <v>20</v>
      </c>
      <c r="B10" s="1094" t="s">
        <v>184</v>
      </c>
      <c r="C10" s="1094" t="s">
        <v>339</v>
      </c>
      <c r="D10" s="1094" t="s">
        <v>442</v>
      </c>
      <c r="E10" s="923" t="s">
        <v>908</v>
      </c>
      <c r="F10" s="923"/>
      <c r="G10" s="923"/>
      <c r="H10" s="923"/>
      <c r="I10" s="891" t="s">
        <v>907</v>
      </c>
      <c r="J10" s="892"/>
      <c r="K10" s="892"/>
      <c r="L10" s="893"/>
      <c r="M10" s="952" t="s">
        <v>341</v>
      </c>
      <c r="N10" s="953"/>
      <c r="O10" s="953"/>
      <c r="P10" s="1091"/>
      <c r="Q10" s="884" t="s">
        <v>140</v>
      </c>
      <c r="R10" s="901"/>
      <c r="S10" s="901"/>
      <c r="T10" s="885"/>
      <c r="U10" s="922" t="s">
        <v>854</v>
      </c>
      <c r="V10" s="922"/>
      <c r="W10" s="922"/>
      <c r="X10" s="922"/>
      <c r="Y10" s="1094" t="s">
        <v>222</v>
      </c>
      <c r="Z10" s="1094" t="s">
        <v>392</v>
      </c>
      <c r="AA10" s="1094" t="s">
        <v>342</v>
      </c>
    </row>
    <row r="11" spans="1:27" ht="69" customHeight="1">
      <c r="A11" s="950"/>
      <c r="B11" s="1095"/>
      <c r="C11" s="1095"/>
      <c r="D11" s="1095"/>
      <c r="E11" s="471" t="s">
        <v>157</v>
      </c>
      <c r="F11" s="471" t="s">
        <v>185</v>
      </c>
      <c r="G11" s="471" t="s">
        <v>1067</v>
      </c>
      <c r="H11" s="471" t="s">
        <v>16</v>
      </c>
      <c r="I11" s="471" t="s">
        <v>157</v>
      </c>
      <c r="J11" s="471" t="s">
        <v>185</v>
      </c>
      <c r="K11" s="471" t="s">
        <v>1067</v>
      </c>
      <c r="L11" s="471" t="s">
        <v>16</v>
      </c>
      <c r="M11" s="471" t="s">
        <v>157</v>
      </c>
      <c r="N11" s="471" t="s">
        <v>185</v>
      </c>
      <c r="O11" s="471" t="s">
        <v>1067</v>
      </c>
      <c r="P11" s="471" t="s">
        <v>16</v>
      </c>
      <c r="Q11" s="471" t="s">
        <v>157</v>
      </c>
      <c r="R11" s="471" t="s">
        <v>185</v>
      </c>
      <c r="S11" s="471" t="s">
        <v>1067</v>
      </c>
      <c r="T11" s="471" t="s">
        <v>16</v>
      </c>
      <c r="U11" s="471" t="s">
        <v>1069</v>
      </c>
      <c r="V11" s="471" t="s">
        <v>1070</v>
      </c>
      <c r="W11" s="471" t="s">
        <v>1068</v>
      </c>
      <c r="X11" s="471" t="s">
        <v>1071</v>
      </c>
      <c r="Y11" s="1095"/>
      <c r="Z11" s="1095"/>
      <c r="AA11" s="1095"/>
    </row>
    <row r="12" spans="1:27">
      <c r="A12" s="94">
        <v>1</v>
      </c>
      <c r="B12" s="68">
        <v>2</v>
      </c>
      <c r="C12" s="470">
        <v>3</v>
      </c>
      <c r="D12" s="68">
        <v>4</v>
      </c>
      <c r="E12" s="470">
        <v>5</v>
      </c>
      <c r="F12" s="68">
        <v>6</v>
      </c>
      <c r="G12" s="470">
        <v>7</v>
      </c>
      <c r="H12" s="68">
        <v>8</v>
      </c>
      <c r="I12" s="470">
        <v>9</v>
      </c>
      <c r="J12" s="68">
        <v>10</v>
      </c>
      <c r="K12" s="470">
        <v>11</v>
      </c>
      <c r="L12" s="68">
        <v>12</v>
      </c>
      <c r="M12" s="470">
        <v>13</v>
      </c>
      <c r="N12" s="68">
        <v>14</v>
      </c>
      <c r="O12" s="470">
        <v>15</v>
      </c>
      <c r="P12" s="68">
        <v>16</v>
      </c>
      <c r="Q12" s="470">
        <v>17</v>
      </c>
      <c r="R12" s="68">
        <v>18</v>
      </c>
      <c r="S12" s="470">
        <v>19</v>
      </c>
      <c r="T12" s="68">
        <v>20</v>
      </c>
      <c r="U12" s="470">
        <v>21</v>
      </c>
      <c r="V12" s="68">
        <v>22</v>
      </c>
      <c r="W12" s="470">
        <v>23</v>
      </c>
      <c r="X12" s="68">
        <v>24</v>
      </c>
      <c r="Y12" s="470">
        <v>25</v>
      </c>
      <c r="Z12" s="68">
        <v>26</v>
      </c>
      <c r="AA12" s="470">
        <v>27</v>
      </c>
    </row>
    <row r="13" spans="1:27" ht="24.95" customHeight="1">
      <c r="A13" s="487">
        <v>1</v>
      </c>
      <c r="B13" s="489" t="s">
        <v>652</v>
      </c>
      <c r="C13" s="838">
        <v>1546</v>
      </c>
      <c r="D13" s="838">
        <v>1481</v>
      </c>
      <c r="E13" s="839">
        <v>92.76</v>
      </c>
      <c r="F13" s="839">
        <v>61.84</v>
      </c>
      <c r="G13" s="839">
        <v>77.3</v>
      </c>
      <c r="H13" s="840">
        <f t="shared" ref="H13:H37" si="0">SUM(E13:G13)</f>
        <v>231.90000000000003</v>
      </c>
      <c r="I13" s="839">
        <v>4.8506646650239986</v>
      </c>
      <c r="J13" s="839">
        <v>90.072508151857761</v>
      </c>
      <c r="K13" s="839">
        <v>0</v>
      </c>
      <c r="L13" s="840">
        <f t="shared" ref="L13:L37" si="1">SUM(I13:K13)</f>
        <v>94.92317281688176</v>
      </c>
      <c r="M13" s="839">
        <v>87.909335334976006</v>
      </c>
      <c r="N13" s="839">
        <v>58.606223556650669</v>
      </c>
      <c r="O13" s="839">
        <v>67.3</v>
      </c>
      <c r="P13" s="840">
        <f t="shared" ref="P13:P37" si="2">SUM(M13:O13)</f>
        <v>213.81555889162667</v>
      </c>
      <c r="Q13" s="839">
        <v>80.760000000000005</v>
      </c>
      <c r="R13" s="839">
        <v>53.84</v>
      </c>
      <c r="S13" s="839">
        <v>67.3</v>
      </c>
      <c r="T13" s="840">
        <f t="shared" ref="T13:T37" si="3">SUM(Q13:S13)</f>
        <v>201.90000000000003</v>
      </c>
      <c r="U13" s="839">
        <f>I13+M13-Q13</f>
        <v>12</v>
      </c>
      <c r="V13" s="839">
        <f>J13+N13-R13</f>
        <v>94.838731708508419</v>
      </c>
      <c r="W13" s="839">
        <f>K13+O13-S13</f>
        <v>0</v>
      </c>
      <c r="X13" s="840">
        <f>SUM(U13:W13)</f>
        <v>106.83873170850842</v>
      </c>
      <c r="Y13" s="839" t="s">
        <v>679</v>
      </c>
      <c r="Z13" s="838">
        <v>1322</v>
      </c>
      <c r="AA13" s="838">
        <v>1322</v>
      </c>
    </row>
    <row r="14" spans="1:27" ht="24.95" customHeight="1">
      <c r="A14" s="487">
        <v>2</v>
      </c>
      <c r="B14" s="489" t="s">
        <v>653</v>
      </c>
      <c r="C14" s="838">
        <v>3818</v>
      </c>
      <c r="D14" s="838">
        <v>3756</v>
      </c>
      <c r="E14" s="839">
        <v>229.08</v>
      </c>
      <c r="F14" s="839">
        <v>152.72</v>
      </c>
      <c r="G14" s="839">
        <v>190.9</v>
      </c>
      <c r="H14" s="840">
        <f t="shared" si="0"/>
        <v>572.70000000000005</v>
      </c>
      <c r="I14" s="839">
        <v>9.764870467924311</v>
      </c>
      <c r="J14" s="839">
        <v>44.989004334758931</v>
      </c>
      <c r="K14" s="839">
        <v>0</v>
      </c>
      <c r="L14" s="840">
        <f t="shared" si="1"/>
        <v>54.753874802683242</v>
      </c>
      <c r="M14" s="839">
        <v>219.3151295320757</v>
      </c>
      <c r="N14" s="839">
        <v>146.21008635471713</v>
      </c>
      <c r="O14" s="839">
        <v>178.4</v>
      </c>
      <c r="P14" s="840">
        <f t="shared" si="2"/>
        <v>543.92521588679278</v>
      </c>
      <c r="Q14" s="839">
        <v>214.08</v>
      </c>
      <c r="R14" s="839">
        <v>142.72</v>
      </c>
      <c r="S14" s="839">
        <v>178.4</v>
      </c>
      <c r="T14" s="840">
        <f t="shared" si="3"/>
        <v>535.20000000000005</v>
      </c>
      <c r="U14" s="839">
        <f t="shared" ref="U14:U36" si="4">I14+M14-Q14</f>
        <v>15</v>
      </c>
      <c r="V14" s="839">
        <f t="shared" ref="V14:V36" si="5">J14+N14-R14</f>
        <v>48.479090689476067</v>
      </c>
      <c r="W14" s="839">
        <f t="shared" ref="W14:W36" si="6">K14+O14-S14</f>
        <v>0</v>
      </c>
      <c r="X14" s="840">
        <f t="shared" ref="X14:X36" si="7">SUM(U14:W14)</f>
        <v>63.479090689476067</v>
      </c>
      <c r="Y14" s="839" t="s">
        <v>679</v>
      </c>
      <c r="Z14" s="838">
        <v>3568</v>
      </c>
      <c r="AA14" s="838">
        <v>3568</v>
      </c>
    </row>
    <row r="15" spans="1:27" ht="24.95" customHeight="1">
      <c r="A15" s="487">
        <v>3</v>
      </c>
      <c r="B15" s="489" t="s">
        <v>654</v>
      </c>
      <c r="C15" s="838">
        <v>3605</v>
      </c>
      <c r="D15" s="838">
        <v>3533</v>
      </c>
      <c r="E15" s="839">
        <v>207.3</v>
      </c>
      <c r="F15" s="839">
        <v>138.19999999999999</v>
      </c>
      <c r="G15" s="839">
        <v>172.75</v>
      </c>
      <c r="H15" s="840">
        <f t="shared" si="0"/>
        <v>518.25</v>
      </c>
      <c r="I15" s="839">
        <v>93.397968734445044</v>
      </c>
      <c r="J15" s="839">
        <v>87.7977513799392</v>
      </c>
      <c r="K15" s="839">
        <v>0</v>
      </c>
      <c r="L15" s="840">
        <f t="shared" si="1"/>
        <v>181.19572011438424</v>
      </c>
      <c r="M15" s="839">
        <v>113.90203126555497</v>
      </c>
      <c r="N15" s="839">
        <v>75.934687510369983</v>
      </c>
      <c r="O15" s="839">
        <v>160.25</v>
      </c>
      <c r="P15" s="840">
        <f t="shared" si="2"/>
        <v>350.08671877592496</v>
      </c>
      <c r="Q15" s="839">
        <v>192.3</v>
      </c>
      <c r="R15" s="839">
        <v>128.19999999999999</v>
      </c>
      <c r="S15" s="839">
        <v>160.25</v>
      </c>
      <c r="T15" s="840">
        <f t="shared" si="3"/>
        <v>480.75</v>
      </c>
      <c r="U15" s="839">
        <f t="shared" si="4"/>
        <v>15</v>
      </c>
      <c r="V15" s="839">
        <f t="shared" si="5"/>
        <v>35.532438890309209</v>
      </c>
      <c r="W15" s="839">
        <f t="shared" si="6"/>
        <v>0</v>
      </c>
      <c r="X15" s="840">
        <f t="shared" si="7"/>
        <v>50.532438890309209</v>
      </c>
      <c r="Y15" s="839" t="s">
        <v>679</v>
      </c>
      <c r="Z15" s="838">
        <v>3205</v>
      </c>
      <c r="AA15" s="838">
        <v>3205</v>
      </c>
    </row>
    <row r="16" spans="1:27" ht="24.95" customHeight="1">
      <c r="A16" s="487">
        <v>4</v>
      </c>
      <c r="B16" s="489" t="s">
        <v>655</v>
      </c>
      <c r="C16" s="838">
        <v>4108</v>
      </c>
      <c r="D16" s="838">
        <v>3930</v>
      </c>
      <c r="E16" s="839">
        <v>246.48</v>
      </c>
      <c r="F16" s="839">
        <v>164.32</v>
      </c>
      <c r="G16" s="839">
        <v>205.4</v>
      </c>
      <c r="H16" s="840">
        <f t="shared" si="0"/>
        <v>616.19999999999993</v>
      </c>
      <c r="I16" s="839">
        <v>0.92760352101799981</v>
      </c>
      <c r="J16" s="839">
        <v>25.827030609131839</v>
      </c>
      <c r="K16" s="839">
        <v>0</v>
      </c>
      <c r="L16" s="840">
        <f t="shared" si="1"/>
        <v>26.754634130149839</v>
      </c>
      <c r="M16" s="839">
        <v>245.55239647898199</v>
      </c>
      <c r="N16" s="839">
        <v>163.70159765265467</v>
      </c>
      <c r="O16" s="839">
        <v>192.9</v>
      </c>
      <c r="P16" s="840">
        <f t="shared" si="2"/>
        <v>602.15399413163664</v>
      </c>
      <c r="Q16" s="839">
        <v>231.48</v>
      </c>
      <c r="R16" s="839">
        <v>154.32</v>
      </c>
      <c r="S16" s="839">
        <v>192.9</v>
      </c>
      <c r="T16" s="840">
        <f t="shared" si="3"/>
        <v>578.69999999999993</v>
      </c>
      <c r="U16" s="839">
        <f t="shared" si="4"/>
        <v>15</v>
      </c>
      <c r="V16" s="839">
        <f t="shared" si="5"/>
        <v>35.208628261786515</v>
      </c>
      <c r="W16" s="839">
        <f t="shared" si="6"/>
        <v>0</v>
      </c>
      <c r="X16" s="840">
        <f t="shared" si="7"/>
        <v>50.208628261786515</v>
      </c>
      <c r="Y16" s="839" t="s">
        <v>679</v>
      </c>
      <c r="Z16" s="838">
        <v>2122</v>
      </c>
      <c r="AA16" s="838">
        <v>2122</v>
      </c>
    </row>
    <row r="17" spans="1:27" ht="24.95" customHeight="1">
      <c r="A17" s="487">
        <v>5</v>
      </c>
      <c r="B17" s="489" t="s">
        <v>656</v>
      </c>
      <c r="C17" s="838">
        <v>2569</v>
      </c>
      <c r="D17" s="838">
        <v>2514</v>
      </c>
      <c r="E17" s="839">
        <v>145.13999999999999</v>
      </c>
      <c r="F17" s="839">
        <v>96.76</v>
      </c>
      <c r="G17" s="839">
        <v>120.95</v>
      </c>
      <c r="H17" s="840">
        <f t="shared" si="0"/>
        <v>362.84999999999997</v>
      </c>
      <c r="I17" s="839">
        <v>53.870963364973989</v>
      </c>
      <c r="J17" s="839">
        <v>133.04214430691769</v>
      </c>
      <c r="K17" s="839">
        <v>0</v>
      </c>
      <c r="L17" s="840">
        <f t="shared" si="1"/>
        <v>186.91310767189168</v>
      </c>
      <c r="M17" s="839">
        <v>91.269036635025998</v>
      </c>
      <c r="N17" s="839">
        <v>60.846024423350663</v>
      </c>
      <c r="O17" s="839">
        <v>108.45</v>
      </c>
      <c r="P17" s="840">
        <f t="shared" si="2"/>
        <v>260.56506105837667</v>
      </c>
      <c r="Q17" s="839">
        <v>130.13999999999999</v>
      </c>
      <c r="R17" s="839">
        <v>86.76</v>
      </c>
      <c r="S17" s="839">
        <v>108.45</v>
      </c>
      <c r="T17" s="840">
        <f t="shared" si="3"/>
        <v>325.34999999999997</v>
      </c>
      <c r="U17" s="839">
        <f t="shared" si="4"/>
        <v>15</v>
      </c>
      <c r="V17" s="839">
        <f t="shared" si="5"/>
        <v>107.12816873026834</v>
      </c>
      <c r="W17" s="839">
        <f t="shared" si="6"/>
        <v>0</v>
      </c>
      <c r="X17" s="840">
        <f t="shared" si="7"/>
        <v>122.12816873026834</v>
      </c>
      <c r="Y17" s="839" t="s">
        <v>679</v>
      </c>
      <c r="Z17" s="838">
        <v>2140</v>
      </c>
      <c r="AA17" s="838">
        <v>2140</v>
      </c>
    </row>
    <row r="18" spans="1:27" ht="24.95" customHeight="1">
      <c r="A18" s="487">
        <v>6</v>
      </c>
      <c r="B18" s="489" t="s">
        <v>657</v>
      </c>
      <c r="C18" s="838">
        <v>1874</v>
      </c>
      <c r="D18" s="838">
        <v>1724</v>
      </c>
      <c r="E18" s="839">
        <v>112.44</v>
      </c>
      <c r="F18" s="839">
        <v>74.959999999999994</v>
      </c>
      <c r="G18" s="839">
        <v>93.7</v>
      </c>
      <c r="H18" s="840">
        <f t="shared" si="0"/>
        <v>281.09999999999997</v>
      </c>
      <c r="I18" s="839">
        <v>55.887592293033933</v>
      </c>
      <c r="J18" s="839">
        <v>158.98636676347229</v>
      </c>
      <c r="K18" s="839">
        <v>0</v>
      </c>
      <c r="L18" s="840">
        <f t="shared" si="1"/>
        <v>214.87395905650624</v>
      </c>
      <c r="M18" s="839">
        <v>56.552407706966065</v>
      </c>
      <c r="N18" s="839">
        <v>37.701605137977374</v>
      </c>
      <c r="O18" s="839">
        <v>81.2</v>
      </c>
      <c r="P18" s="840">
        <f t="shared" si="2"/>
        <v>175.45401284494346</v>
      </c>
      <c r="Q18" s="839">
        <v>97.44</v>
      </c>
      <c r="R18" s="839">
        <v>64.959999999999994</v>
      </c>
      <c r="S18" s="839">
        <v>81.2</v>
      </c>
      <c r="T18" s="840">
        <f t="shared" si="3"/>
        <v>243.59999999999997</v>
      </c>
      <c r="U18" s="839">
        <f t="shared" si="4"/>
        <v>15</v>
      </c>
      <c r="V18" s="839">
        <f t="shared" si="5"/>
        <v>131.72797190144968</v>
      </c>
      <c r="W18" s="839">
        <f t="shared" si="6"/>
        <v>0</v>
      </c>
      <c r="X18" s="840">
        <f t="shared" si="7"/>
        <v>146.72797190144968</v>
      </c>
      <c r="Y18" s="839" t="s">
        <v>679</v>
      </c>
      <c r="Z18" s="838">
        <v>942</v>
      </c>
      <c r="AA18" s="838">
        <v>942</v>
      </c>
    </row>
    <row r="19" spans="1:27" ht="24.95" customHeight="1">
      <c r="A19" s="487">
        <v>7</v>
      </c>
      <c r="B19" s="489" t="s">
        <v>658</v>
      </c>
      <c r="C19" s="838">
        <v>2229</v>
      </c>
      <c r="D19" s="838">
        <v>2129</v>
      </c>
      <c r="E19" s="839">
        <v>133.74</v>
      </c>
      <c r="F19" s="839">
        <v>89.16</v>
      </c>
      <c r="G19" s="839">
        <v>111.45</v>
      </c>
      <c r="H19" s="840">
        <f t="shared" si="0"/>
        <v>334.35</v>
      </c>
      <c r="I19" s="839">
        <v>52.519148387581026</v>
      </c>
      <c r="J19" s="839">
        <v>108.99976513666672</v>
      </c>
      <c r="K19" s="839">
        <v>0</v>
      </c>
      <c r="L19" s="840">
        <f t="shared" si="1"/>
        <v>161.51891352424775</v>
      </c>
      <c r="M19" s="839">
        <v>81.220851612418983</v>
      </c>
      <c r="N19" s="839">
        <v>54.147234408279324</v>
      </c>
      <c r="O19" s="839">
        <v>98.95</v>
      </c>
      <c r="P19" s="840">
        <f t="shared" si="2"/>
        <v>234.31808602069833</v>
      </c>
      <c r="Q19" s="839">
        <v>118.74</v>
      </c>
      <c r="R19" s="839">
        <v>79.16</v>
      </c>
      <c r="S19" s="839">
        <v>98.95</v>
      </c>
      <c r="T19" s="840">
        <f t="shared" si="3"/>
        <v>296.84999999999997</v>
      </c>
      <c r="U19" s="839">
        <f t="shared" si="4"/>
        <v>15.000000000000014</v>
      </c>
      <c r="V19" s="839">
        <f t="shared" si="5"/>
        <v>83.986999544946059</v>
      </c>
      <c r="W19" s="839">
        <f t="shared" si="6"/>
        <v>0</v>
      </c>
      <c r="X19" s="840">
        <f t="shared" si="7"/>
        <v>98.986999544946073</v>
      </c>
      <c r="Y19" s="839" t="s">
        <v>679</v>
      </c>
      <c r="Z19" s="838">
        <v>1979</v>
      </c>
      <c r="AA19" s="838">
        <v>1979</v>
      </c>
    </row>
    <row r="20" spans="1:27" ht="24.95" customHeight="1">
      <c r="A20" s="487">
        <v>8</v>
      </c>
      <c r="B20" s="489" t="s">
        <v>659</v>
      </c>
      <c r="C20" s="838">
        <v>764</v>
      </c>
      <c r="D20" s="838">
        <v>630</v>
      </c>
      <c r="E20" s="839">
        <v>45.84</v>
      </c>
      <c r="F20" s="839">
        <v>30.56</v>
      </c>
      <c r="G20" s="839">
        <v>38.200000000000003</v>
      </c>
      <c r="H20" s="840">
        <f t="shared" si="0"/>
        <v>114.60000000000001</v>
      </c>
      <c r="I20" s="839">
        <v>48.25629409467178</v>
      </c>
      <c r="J20" s="839">
        <v>69.157165855636947</v>
      </c>
      <c r="K20" s="839">
        <v>0</v>
      </c>
      <c r="L20" s="840">
        <f t="shared" si="1"/>
        <v>117.41345995030872</v>
      </c>
      <c r="M20" s="839">
        <v>-2.4162940946717768</v>
      </c>
      <c r="N20" s="839">
        <v>-1.6108627297811846</v>
      </c>
      <c r="O20" s="839">
        <v>23.2</v>
      </c>
      <c r="P20" s="840">
        <f t="shared" si="2"/>
        <v>19.172843175547037</v>
      </c>
      <c r="Q20" s="839">
        <v>27.84</v>
      </c>
      <c r="R20" s="839">
        <v>18.559999999999999</v>
      </c>
      <c r="S20" s="839">
        <v>23.2</v>
      </c>
      <c r="T20" s="840">
        <f t="shared" si="3"/>
        <v>69.599999999999994</v>
      </c>
      <c r="U20" s="839">
        <f t="shared" si="4"/>
        <v>18.000000000000004</v>
      </c>
      <c r="V20" s="839">
        <f t="shared" si="5"/>
        <v>48.986303125855756</v>
      </c>
      <c r="W20" s="839">
        <f t="shared" si="6"/>
        <v>0</v>
      </c>
      <c r="X20" s="840">
        <f t="shared" si="7"/>
        <v>66.986303125855756</v>
      </c>
      <c r="Y20" s="839" t="s">
        <v>679</v>
      </c>
      <c r="Z20" s="838">
        <v>430</v>
      </c>
      <c r="AA20" s="838">
        <v>430</v>
      </c>
    </row>
    <row r="21" spans="1:27" ht="24.95" customHeight="1">
      <c r="A21" s="487">
        <v>9</v>
      </c>
      <c r="B21" s="489" t="s">
        <v>660</v>
      </c>
      <c r="C21" s="838">
        <v>4036</v>
      </c>
      <c r="D21" s="838">
        <v>3891</v>
      </c>
      <c r="E21" s="839">
        <v>242.16</v>
      </c>
      <c r="F21" s="839">
        <v>161.44</v>
      </c>
      <c r="G21" s="839">
        <v>201.8</v>
      </c>
      <c r="H21" s="840">
        <f t="shared" si="0"/>
        <v>605.40000000000009</v>
      </c>
      <c r="I21" s="839">
        <v>62.001478572155975</v>
      </c>
      <c r="J21" s="839">
        <v>128.92029954074394</v>
      </c>
      <c r="K21" s="839">
        <v>0</v>
      </c>
      <c r="L21" s="840">
        <f t="shared" si="1"/>
        <v>190.92177811289991</v>
      </c>
      <c r="M21" s="839">
        <v>180.15852142784402</v>
      </c>
      <c r="N21" s="839">
        <v>120.10568095189602</v>
      </c>
      <c r="O21" s="839">
        <v>194.3</v>
      </c>
      <c r="P21" s="840">
        <f t="shared" si="2"/>
        <v>494.56420237974004</v>
      </c>
      <c r="Q21" s="839">
        <v>233.16</v>
      </c>
      <c r="R21" s="839">
        <v>155.44</v>
      </c>
      <c r="S21" s="839">
        <v>194.3</v>
      </c>
      <c r="T21" s="840">
        <f t="shared" si="3"/>
        <v>582.90000000000009</v>
      </c>
      <c r="U21" s="839">
        <f t="shared" si="4"/>
        <v>9</v>
      </c>
      <c r="V21" s="839">
        <f t="shared" si="5"/>
        <v>93.585980492639976</v>
      </c>
      <c r="W21" s="839">
        <f t="shared" si="6"/>
        <v>0</v>
      </c>
      <c r="X21" s="840">
        <f t="shared" si="7"/>
        <v>102.58598049263998</v>
      </c>
      <c r="Y21" s="839" t="s">
        <v>676</v>
      </c>
      <c r="Z21" s="838">
        <v>3886</v>
      </c>
      <c r="AA21" s="838">
        <v>3886</v>
      </c>
    </row>
    <row r="22" spans="1:27" ht="24.95" customHeight="1">
      <c r="A22" s="487">
        <v>10</v>
      </c>
      <c r="B22" s="489" t="s">
        <v>661</v>
      </c>
      <c r="C22" s="838">
        <v>3567</v>
      </c>
      <c r="D22" s="838">
        <v>3417</v>
      </c>
      <c r="E22" s="839">
        <v>214.02</v>
      </c>
      <c r="F22" s="839">
        <v>142.68</v>
      </c>
      <c r="G22" s="839">
        <v>178.35</v>
      </c>
      <c r="H22" s="840">
        <f t="shared" si="0"/>
        <v>535.05000000000007</v>
      </c>
      <c r="I22" s="839">
        <v>47.788981511981405</v>
      </c>
      <c r="J22" s="839">
        <v>-6.367073906293399</v>
      </c>
      <c r="K22" s="839">
        <v>0</v>
      </c>
      <c r="L22" s="840">
        <f t="shared" si="1"/>
        <v>41.421907605688006</v>
      </c>
      <c r="M22" s="839">
        <v>166.23101848801861</v>
      </c>
      <c r="N22" s="839">
        <v>110.8206789920124</v>
      </c>
      <c r="O22" s="839">
        <v>165.85</v>
      </c>
      <c r="P22" s="840">
        <f t="shared" si="2"/>
        <v>442.90169748003098</v>
      </c>
      <c r="Q22" s="839">
        <v>199.02</v>
      </c>
      <c r="R22" s="839">
        <v>132.68</v>
      </c>
      <c r="S22" s="839">
        <v>165.85</v>
      </c>
      <c r="T22" s="840">
        <f t="shared" si="3"/>
        <v>497.55000000000007</v>
      </c>
      <c r="U22" s="839">
        <f t="shared" si="4"/>
        <v>15</v>
      </c>
      <c r="V22" s="839">
        <f t="shared" si="5"/>
        <v>-28.226394914281002</v>
      </c>
      <c r="W22" s="839">
        <f t="shared" si="6"/>
        <v>0</v>
      </c>
      <c r="X22" s="840">
        <f t="shared" si="7"/>
        <v>-13.226394914281002</v>
      </c>
      <c r="Y22" s="839" t="s">
        <v>679</v>
      </c>
      <c r="Z22" s="838">
        <v>2816</v>
      </c>
      <c r="AA22" s="838">
        <v>2816</v>
      </c>
    </row>
    <row r="23" spans="1:27" ht="24.95" customHeight="1">
      <c r="A23" s="487">
        <v>11</v>
      </c>
      <c r="B23" s="489" t="s">
        <v>662</v>
      </c>
      <c r="C23" s="838">
        <v>2280</v>
      </c>
      <c r="D23" s="838">
        <v>2103</v>
      </c>
      <c r="E23" s="839">
        <v>136.80000000000001</v>
      </c>
      <c r="F23" s="839">
        <v>91.2</v>
      </c>
      <c r="G23" s="839">
        <v>114</v>
      </c>
      <c r="H23" s="840">
        <f t="shared" si="0"/>
        <v>342</v>
      </c>
      <c r="I23" s="839">
        <v>13.192284545876007</v>
      </c>
      <c r="J23" s="839">
        <v>8.9265039819641174</v>
      </c>
      <c r="K23" s="839">
        <v>0</v>
      </c>
      <c r="L23" s="840">
        <f t="shared" si="1"/>
        <v>22.118788527840124</v>
      </c>
      <c r="M23" s="839">
        <v>123.607715454124</v>
      </c>
      <c r="N23" s="839">
        <v>82.40514363608267</v>
      </c>
      <c r="O23" s="839">
        <v>101.5</v>
      </c>
      <c r="P23" s="840">
        <f t="shared" si="2"/>
        <v>307.51285909020669</v>
      </c>
      <c r="Q23" s="839">
        <v>121.8</v>
      </c>
      <c r="R23" s="839">
        <v>81.2</v>
      </c>
      <c r="S23" s="839">
        <v>101.5</v>
      </c>
      <c r="T23" s="840">
        <f t="shared" si="3"/>
        <v>304.5</v>
      </c>
      <c r="U23" s="839">
        <f t="shared" si="4"/>
        <v>15.000000000000014</v>
      </c>
      <c r="V23" s="839">
        <f t="shared" si="5"/>
        <v>10.131647618046784</v>
      </c>
      <c r="W23" s="839">
        <f t="shared" si="6"/>
        <v>0</v>
      </c>
      <c r="X23" s="840">
        <f t="shared" si="7"/>
        <v>25.131647618046799</v>
      </c>
      <c r="Y23" s="839" t="s">
        <v>679</v>
      </c>
      <c r="Z23" s="838">
        <v>2030</v>
      </c>
      <c r="AA23" s="838">
        <v>2030</v>
      </c>
    </row>
    <row r="24" spans="1:27" ht="24.95" customHeight="1">
      <c r="A24" s="487">
        <v>12</v>
      </c>
      <c r="B24" s="489" t="s">
        <v>663</v>
      </c>
      <c r="C24" s="838">
        <v>1820</v>
      </c>
      <c r="D24" s="838">
        <v>1720</v>
      </c>
      <c r="E24" s="839">
        <v>109.2</v>
      </c>
      <c r="F24" s="839">
        <v>72.8</v>
      </c>
      <c r="G24" s="839">
        <v>91</v>
      </c>
      <c r="H24" s="840">
        <f t="shared" si="0"/>
        <v>273</v>
      </c>
      <c r="I24" s="839">
        <v>19.710890491402964</v>
      </c>
      <c r="J24" s="839">
        <v>39.811464608657019</v>
      </c>
      <c r="K24" s="839">
        <v>0</v>
      </c>
      <c r="L24" s="840">
        <f t="shared" si="1"/>
        <v>59.522355100059983</v>
      </c>
      <c r="M24" s="839">
        <v>89.489109508597039</v>
      </c>
      <c r="N24" s="839">
        <v>59.659406339064695</v>
      </c>
      <c r="O24" s="839">
        <v>86</v>
      </c>
      <c r="P24" s="840">
        <f t="shared" si="2"/>
        <v>235.14851584766174</v>
      </c>
      <c r="Q24" s="839">
        <v>103.2</v>
      </c>
      <c r="R24" s="839">
        <v>68.8</v>
      </c>
      <c r="S24" s="839">
        <v>86</v>
      </c>
      <c r="T24" s="840">
        <f t="shared" si="3"/>
        <v>258</v>
      </c>
      <c r="U24" s="839">
        <f t="shared" si="4"/>
        <v>6</v>
      </c>
      <c r="V24" s="839">
        <f t="shared" si="5"/>
        <v>30.670870947721724</v>
      </c>
      <c r="W24" s="839">
        <f t="shared" si="6"/>
        <v>0</v>
      </c>
      <c r="X24" s="840">
        <f t="shared" si="7"/>
        <v>36.670870947721724</v>
      </c>
      <c r="Y24" s="839" t="s">
        <v>679</v>
      </c>
      <c r="Z24" s="838">
        <v>703</v>
      </c>
      <c r="AA24" s="838">
        <v>703</v>
      </c>
    </row>
    <row r="25" spans="1:27" ht="24.95" customHeight="1">
      <c r="A25" s="487">
        <v>13</v>
      </c>
      <c r="B25" s="489" t="s">
        <v>664</v>
      </c>
      <c r="C25" s="838">
        <v>4850</v>
      </c>
      <c r="D25" s="838">
        <v>4732</v>
      </c>
      <c r="E25" s="839">
        <v>291</v>
      </c>
      <c r="F25" s="839">
        <v>194</v>
      </c>
      <c r="G25" s="839">
        <v>242.5</v>
      </c>
      <c r="H25" s="840">
        <f t="shared" si="0"/>
        <v>727.5</v>
      </c>
      <c r="I25" s="839">
        <v>1.908775729913998</v>
      </c>
      <c r="J25" s="839">
        <v>-0.46793516482034647</v>
      </c>
      <c r="K25" s="839">
        <v>0</v>
      </c>
      <c r="L25" s="840">
        <f t="shared" si="1"/>
        <v>1.4408405650936515</v>
      </c>
      <c r="M25" s="839">
        <v>289.091224270086</v>
      </c>
      <c r="N25" s="839">
        <v>192.727482846724</v>
      </c>
      <c r="O25" s="839">
        <v>235</v>
      </c>
      <c r="P25" s="840">
        <f t="shared" si="2"/>
        <v>716.81870711680995</v>
      </c>
      <c r="Q25" s="839">
        <v>282</v>
      </c>
      <c r="R25" s="839">
        <v>188</v>
      </c>
      <c r="S25" s="839">
        <v>235</v>
      </c>
      <c r="T25" s="840">
        <f t="shared" si="3"/>
        <v>705</v>
      </c>
      <c r="U25" s="839">
        <f t="shared" si="4"/>
        <v>9</v>
      </c>
      <c r="V25" s="839">
        <f t="shared" si="5"/>
        <v>4.2595476819036548</v>
      </c>
      <c r="W25" s="839">
        <f t="shared" si="6"/>
        <v>0</v>
      </c>
      <c r="X25" s="840">
        <f t="shared" si="7"/>
        <v>13.259547681903655</v>
      </c>
      <c r="Y25" s="839" t="s">
        <v>679</v>
      </c>
      <c r="Z25" s="838">
        <v>4700</v>
      </c>
      <c r="AA25" s="838">
        <v>4700</v>
      </c>
    </row>
    <row r="26" spans="1:27" ht="24.95" customHeight="1">
      <c r="A26" s="487">
        <v>14</v>
      </c>
      <c r="B26" s="489" t="s">
        <v>665</v>
      </c>
      <c r="C26" s="838">
        <v>6987</v>
      </c>
      <c r="D26" s="838">
        <v>6813</v>
      </c>
      <c r="E26" s="839">
        <v>419.22</v>
      </c>
      <c r="F26" s="839">
        <v>279.48</v>
      </c>
      <c r="G26" s="839">
        <v>349.35</v>
      </c>
      <c r="H26" s="840">
        <f t="shared" si="0"/>
        <v>1048.0500000000002</v>
      </c>
      <c r="I26" s="839">
        <v>24.571267890109937</v>
      </c>
      <c r="J26" s="839">
        <v>27.406685354985711</v>
      </c>
      <c r="K26" s="839">
        <v>0</v>
      </c>
      <c r="L26" s="840">
        <f t="shared" si="1"/>
        <v>51.977953245095648</v>
      </c>
      <c r="M26" s="839">
        <v>394.64873210989009</v>
      </c>
      <c r="N26" s="839">
        <v>263.09915473992675</v>
      </c>
      <c r="O26" s="839">
        <v>336.85</v>
      </c>
      <c r="P26" s="840">
        <f t="shared" si="2"/>
        <v>994.59788684981686</v>
      </c>
      <c r="Q26" s="839">
        <v>404.22</v>
      </c>
      <c r="R26" s="839">
        <v>269.48</v>
      </c>
      <c r="S26" s="839">
        <v>336.85</v>
      </c>
      <c r="T26" s="840">
        <f t="shared" si="3"/>
        <v>1010.5500000000001</v>
      </c>
      <c r="U26" s="839">
        <f t="shared" si="4"/>
        <v>15</v>
      </c>
      <c r="V26" s="839">
        <f t="shared" si="5"/>
        <v>21.025840094912439</v>
      </c>
      <c r="W26" s="839">
        <f t="shared" si="6"/>
        <v>0</v>
      </c>
      <c r="X26" s="840">
        <f t="shared" si="7"/>
        <v>36.025840094912439</v>
      </c>
      <c r="Y26" s="839" t="s">
        <v>679</v>
      </c>
      <c r="Z26" s="838">
        <v>6737</v>
      </c>
      <c r="AA26" s="838">
        <v>6737</v>
      </c>
    </row>
    <row r="27" spans="1:27" ht="24.95" customHeight="1">
      <c r="A27" s="487">
        <v>15</v>
      </c>
      <c r="B27" s="489" t="s">
        <v>666</v>
      </c>
      <c r="C27" s="838">
        <v>5229</v>
      </c>
      <c r="D27" s="838">
        <v>5033</v>
      </c>
      <c r="E27" s="839">
        <v>313.74</v>
      </c>
      <c r="F27" s="839">
        <v>209.16</v>
      </c>
      <c r="G27" s="839">
        <v>261.45</v>
      </c>
      <c r="H27" s="840">
        <f t="shared" si="0"/>
        <v>784.34999999999991</v>
      </c>
      <c r="I27" s="839">
        <v>5.2714166270189935</v>
      </c>
      <c r="J27" s="839">
        <v>155.85109230293432</v>
      </c>
      <c r="K27" s="839">
        <v>0</v>
      </c>
      <c r="L27" s="840">
        <f t="shared" si="1"/>
        <v>161.12250892995331</v>
      </c>
      <c r="M27" s="839">
        <v>308.46858337298102</v>
      </c>
      <c r="N27" s="839">
        <v>205.64572224865401</v>
      </c>
      <c r="O27" s="839">
        <v>246.45</v>
      </c>
      <c r="P27" s="840">
        <f t="shared" si="2"/>
        <v>760.56430562163496</v>
      </c>
      <c r="Q27" s="839">
        <v>295.74</v>
      </c>
      <c r="R27" s="839">
        <v>197.16</v>
      </c>
      <c r="S27" s="839">
        <v>246.45</v>
      </c>
      <c r="T27" s="840">
        <f t="shared" si="3"/>
        <v>739.34999999999991</v>
      </c>
      <c r="U27" s="839">
        <f t="shared" si="4"/>
        <v>18</v>
      </c>
      <c r="V27" s="839">
        <f t="shared" si="5"/>
        <v>164.33681455158833</v>
      </c>
      <c r="W27" s="839">
        <f t="shared" si="6"/>
        <v>0</v>
      </c>
      <c r="X27" s="840">
        <f t="shared" si="7"/>
        <v>182.33681455158833</v>
      </c>
      <c r="Y27" s="839" t="s">
        <v>679</v>
      </c>
      <c r="Z27" s="838">
        <v>4929</v>
      </c>
      <c r="AA27" s="838">
        <v>4929</v>
      </c>
    </row>
    <row r="28" spans="1:27" ht="24.95" customHeight="1">
      <c r="A28" s="487">
        <v>16</v>
      </c>
      <c r="B28" s="489" t="s">
        <v>667</v>
      </c>
      <c r="C28" s="838">
        <v>4204</v>
      </c>
      <c r="D28" s="838">
        <v>4028</v>
      </c>
      <c r="E28" s="839">
        <v>252.24</v>
      </c>
      <c r="F28" s="839">
        <v>168.16</v>
      </c>
      <c r="G28" s="839">
        <v>210.2</v>
      </c>
      <c r="H28" s="840">
        <f t="shared" si="0"/>
        <v>630.59999999999991</v>
      </c>
      <c r="I28" s="839">
        <v>8.3549981110059548</v>
      </c>
      <c r="J28" s="839">
        <v>-2.1139776768563934E-3</v>
      </c>
      <c r="K28" s="839">
        <v>0</v>
      </c>
      <c r="L28" s="840">
        <f t="shared" si="1"/>
        <v>8.3528841333290984</v>
      </c>
      <c r="M28" s="839">
        <v>243.88500188899405</v>
      </c>
      <c r="N28" s="839">
        <v>162.59000125932937</v>
      </c>
      <c r="O28" s="839">
        <v>190.2</v>
      </c>
      <c r="P28" s="840">
        <f t="shared" si="2"/>
        <v>596.67500314832341</v>
      </c>
      <c r="Q28" s="839">
        <v>228.24</v>
      </c>
      <c r="R28" s="839">
        <v>152.16</v>
      </c>
      <c r="S28" s="839">
        <v>190.2</v>
      </c>
      <c r="T28" s="840">
        <f t="shared" si="3"/>
        <v>570.59999999999991</v>
      </c>
      <c r="U28" s="839">
        <f t="shared" si="4"/>
        <v>24</v>
      </c>
      <c r="V28" s="839">
        <f t="shared" si="5"/>
        <v>10.427887281652517</v>
      </c>
      <c r="W28" s="839">
        <f t="shared" si="6"/>
        <v>0</v>
      </c>
      <c r="X28" s="840">
        <f t="shared" si="7"/>
        <v>34.427887281652517</v>
      </c>
      <c r="Y28" s="839" t="s">
        <v>679</v>
      </c>
      <c r="Z28" s="838">
        <v>3804</v>
      </c>
      <c r="AA28" s="838">
        <v>3804</v>
      </c>
    </row>
    <row r="29" spans="1:27" ht="24.95" customHeight="1">
      <c r="A29" s="487">
        <v>17</v>
      </c>
      <c r="B29" s="489" t="s">
        <v>668</v>
      </c>
      <c r="C29" s="838">
        <v>4169</v>
      </c>
      <c r="D29" s="838">
        <v>4019</v>
      </c>
      <c r="E29" s="839">
        <v>250.14</v>
      </c>
      <c r="F29" s="839">
        <v>166.76</v>
      </c>
      <c r="G29" s="839">
        <v>208.45</v>
      </c>
      <c r="H29" s="840">
        <f t="shared" si="0"/>
        <v>625.34999999999991</v>
      </c>
      <c r="I29" s="839">
        <v>33.309052308635046</v>
      </c>
      <c r="J29" s="839">
        <v>109.42398736862009</v>
      </c>
      <c r="K29" s="839">
        <v>0</v>
      </c>
      <c r="L29" s="840">
        <f t="shared" si="1"/>
        <v>142.73303967725514</v>
      </c>
      <c r="M29" s="839">
        <v>216.83094769136494</v>
      </c>
      <c r="N29" s="839">
        <v>144.55396512757662</v>
      </c>
      <c r="O29" s="839">
        <v>193.45</v>
      </c>
      <c r="P29" s="840">
        <f t="shared" si="2"/>
        <v>554.83491281894158</v>
      </c>
      <c r="Q29" s="839">
        <v>232.14</v>
      </c>
      <c r="R29" s="839">
        <v>154.76</v>
      </c>
      <c r="S29" s="839">
        <v>193.45</v>
      </c>
      <c r="T29" s="840">
        <f t="shared" si="3"/>
        <v>580.34999999999991</v>
      </c>
      <c r="U29" s="839">
        <f t="shared" si="4"/>
        <v>18</v>
      </c>
      <c r="V29" s="839">
        <f t="shared" si="5"/>
        <v>99.217952496196716</v>
      </c>
      <c r="W29" s="839">
        <f t="shared" si="6"/>
        <v>0</v>
      </c>
      <c r="X29" s="840">
        <f t="shared" si="7"/>
        <v>117.21795249619672</v>
      </c>
      <c r="Y29" s="839" t="s">
        <v>679</v>
      </c>
      <c r="Z29" s="838">
        <v>3869</v>
      </c>
      <c r="AA29" s="838">
        <v>3869</v>
      </c>
    </row>
    <row r="30" spans="1:27" ht="24.95" customHeight="1">
      <c r="A30" s="487">
        <v>18</v>
      </c>
      <c r="B30" s="489" t="s">
        <v>669</v>
      </c>
      <c r="C30" s="838">
        <v>6682</v>
      </c>
      <c r="D30" s="838">
        <v>6514</v>
      </c>
      <c r="E30" s="839">
        <v>436.92</v>
      </c>
      <c r="F30" s="839">
        <v>291.27999999999997</v>
      </c>
      <c r="G30" s="839">
        <v>364.1</v>
      </c>
      <c r="H30" s="840">
        <f t="shared" si="0"/>
        <v>1092.3000000000002</v>
      </c>
      <c r="I30" s="839">
        <v>35.643740353074008</v>
      </c>
      <c r="J30" s="839">
        <v>43.42203875770133</v>
      </c>
      <c r="K30" s="839">
        <v>0</v>
      </c>
      <c r="L30" s="840">
        <f t="shared" si="1"/>
        <v>79.065779110775338</v>
      </c>
      <c r="M30" s="839">
        <v>401.27625964692601</v>
      </c>
      <c r="N30" s="839">
        <v>267.517506431284</v>
      </c>
      <c r="O30" s="839">
        <v>354.1</v>
      </c>
      <c r="P30" s="840">
        <f t="shared" si="2"/>
        <v>1022.89376607821</v>
      </c>
      <c r="Q30" s="839">
        <v>424.92</v>
      </c>
      <c r="R30" s="839">
        <v>283.27999999999997</v>
      </c>
      <c r="S30" s="839">
        <v>354.1</v>
      </c>
      <c r="T30" s="840">
        <f t="shared" si="3"/>
        <v>1062.3000000000002</v>
      </c>
      <c r="U30" s="839">
        <f t="shared" si="4"/>
        <v>12</v>
      </c>
      <c r="V30" s="839">
        <f t="shared" si="5"/>
        <v>27.659545188985362</v>
      </c>
      <c r="W30" s="839">
        <f t="shared" si="6"/>
        <v>0</v>
      </c>
      <c r="X30" s="840">
        <f t="shared" si="7"/>
        <v>39.659545188985362</v>
      </c>
      <c r="Y30" s="839" t="s">
        <v>679</v>
      </c>
      <c r="Z30" s="838">
        <v>7082</v>
      </c>
      <c r="AA30" s="838">
        <v>7082</v>
      </c>
    </row>
    <row r="31" spans="1:27" ht="24.95" customHeight="1">
      <c r="A31" s="487">
        <v>19</v>
      </c>
      <c r="B31" s="489" t="s">
        <v>670</v>
      </c>
      <c r="C31" s="838">
        <v>7610</v>
      </c>
      <c r="D31" s="838">
        <v>7460</v>
      </c>
      <c r="E31" s="839">
        <v>456.6</v>
      </c>
      <c r="F31" s="839">
        <v>304.39999999999998</v>
      </c>
      <c r="G31" s="839">
        <v>380.5</v>
      </c>
      <c r="H31" s="840">
        <f t="shared" si="0"/>
        <v>1141.5</v>
      </c>
      <c r="I31" s="839">
        <v>118.77210583409493</v>
      </c>
      <c r="J31" s="839">
        <v>116.56521565991784</v>
      </c>
      <c r="K31" s="839">
        <v>0</v>
      </c>
      <c r="L31" s="840">
        <f t="shared" si="1"/>
        <v>235.33732149401277</v>
      </c>
      <c r="M31" s="839">
        <v>337.82789416590509</v>
      </c>
      <c r="N31" s="839">
        <v>225.21859611060339</v>
      </c>
      <c r="O31" s="839">
        <v>365.5</v>
      </c>
      <c r="P31" s="840">
        <f t="shared" si="2"/>
        <v>928.54649027650851</v>
      </c>
      <c r="Q31" s="839">
        <v>438.6</v>
      </c>
      <c r="R31" s="839">
        <v>292.39999999999998</v>
      </c>
      <c r="S31" s="839">
        <v>365.5</v>
      </c>
      <c r="T31" s="840">
        <f t="shared" si="3"/>
        <v>1096.5</v>
      </c>
      <c r="U31" s="839">
        <f t="shared" si="4"/>
        <v>18</v>
      </c>
      <c r="V31" s="839">
        <f t="shared" si="5"/>
        <v>49.38381177052122</v>
      </c>
      <c r="W31" s="839">
        <f t="shared" si="6"/>
        <v>0</v>
      </c>
      <c r="X31" s="840">
        <f t="shared" si="7"/>
        <v>67.38381177052122</v>
      </c>
      <c r="Y31" s="839" t="s">
        <v>679</v>
      </c>
      <c r="Z31" s="838">
        <v>7310</v>
      </c>
      <c r="AA31" s="838">
        <v>7310</v>
      </c>
    </row>
    <row r="32" spans="1:27" ht="24.95" customHeight="1">
      <c r="A32" s="487">
        <v>20</v>
      </c>
      <c r="B32" s="489" t="s">
        <v>671</v>
      </c>
      <c r="C32" s="838">
        <v>3429</v>
      </c>
      <c r="D32" s="838">
        <v>3311</v>
      </c>
      <c r="E32" s="839">
        <v>205.74</v>
      </c>
      <c r="F32" s="839">
        <v>137.16</v>
      </c>
      <c r="G32" s="839">
        <v>171.45</v>
      </c>
      <c r="H32" s="840">
        <f t="shared" si="0"/>
        <v>514.34999999999991</v>
      </c>
      <c r="I32" s="839">
        <v>3.2000539363252756E-4</v>
      </c>
      <c r="J32" s="839">
        <v>-4.8818614901851447</v>
      </c>
      <c r="K32" s="839">
        <v>0</v>
      </c>
      <c r="L32" s="840">
        <f t="shared" si="1"/>
        <v>-4.8815414847915122</v>
      </c>
      <c r="M32" s="839">
        <v>205.73967999460638</v>
      </c>
      <c r="N32" s="839">
        <v>137.15978666307092</v>
      </c>
      <c r="O32" s="839">
        <v>163.95</v>
      </c>
      <c r="P32" s="840">
        <f t="shared" si="2"/>
        <v>506.84946665767728</v>
      </c>
      <c r="Q32" s="839">
        <v>196.74</v>
      </c>
      <c r="R32" s="839">
        <v>131.16</v>
      </c>
      <c r="S32" s="839">
        <v>163.95</v>
      </c>
      <c r="T32" s="840">
        <f t="shared" si="3"/>
        <v>491.84999999999997</v>
      </c>
      <c r="U32" s="839">
        <f t="shared" si="4"/>
        <v>9</v>
      </c>
      <c r="V32" s="839">
        <f t="shared" si="5"/>
        <v>1.1179251728857764</v>
      </c>
      <c r="W32" s="839">
        <f t="shared" si="6"/>
        <v>0</v>
      </c>
      <c r="X32" s="840">
        <f t="shared" si="7"/>
        <v>10.117925172885776</v>
      </c>
      <c r="Y32" s="839" t="s">
        <v>679</v>
      </c>
      <c r="Z32" s="838">
        <v>3279</v>
      </c>
      <c r="AA32" s="838">
        <v>3279</v>
      </c>
    </row>
    <row r="33" spans="1:27" ht="24.95" customHeight="1">
      <c r="A33" s="487">
        <v>21</v>
      </c>
      <c r="B33" s="489" t="s">
        <v>672</v>
      </c>
      <c r="C33" s="838">
        <v>896</v>
      </c>
      <c r="D33" s="838">
        <v>724</v>
      </c>
      <c r="E33" s="839">
        <v>53.76</v>
      </c>
      <c r="F33" s="839">
        <v>35.840000000000003</v>
      </c>
      <c r="G33" s="839">
        <v>44.8</v>
      </c>
      <c r="H33" s="840">
        <f t="shared" si="0"/>
        <v>134.39999999999998</v>
      </c>
      <c r="I33" s="839">
        <v>15.649843771220873</v>
      </c>
      <c r="J33" s="839">
        <v>13.354393680475539</v>
      </c>
      <c r="K33" s="839">
        <v>0</v>
      </c>
      <c r="L33" s="840">
        <f t="shared" si="1"/>
        <v>29.004237451696412</v>
      </c>
      <c r="M33" s="839">
        <v>38.110156228779125</v>
      </c>
      <c r="N33" s="839">
        <v>25.406770819186082</v>
      </c>
      <c r="O33" s="839">
        <v>37.299999999999997</v>
      </c>
      <c r="P33" s="840">
        <f t="shared" si="2"/>
        <v>100.81692704796521</v>
      </c>
      <c r="Q33" s="839">
        <v>44.76</v>
      </c>
      <c r="R33" s="839">
        <v>29.84</v>
      </c>
      <c r="S33" s="839">
        <v>37.299999999999997</v>
      </c>
      <c r="T33" s="840">
        <f t="shared" si="3"/>
        <v>111.89999999999999</v>
      </c>
      <c r="U33" s="839">
        <f t="shared" si="4"/>
        <v>9</v>
      </c>
      <c r="V33" s="839">
        <f t="shared" si="5"/>
        <v>8.921164499661618</v>
      </c>
      <c r="W33" s="839">
        <f t="shared" si="6"/>
        <v>0</v>
      </c>
      <c r="X33" s="840">
        <f t="shared" si="7"/>
        <v>17.921164499661618</v>
      </c>
      <c r="Y33" s="839" t="s">
        <v>679</v>
      </c>
      <c r="Z33" s="838">
        <v>746</v>
      </c>
      <c r="AA33" s="838">
        <v>746</v>
      </c>
    </row>
    <row r="34" spans="1:27" ht="24.95" customHeight="1">
      <c r="A34" s="487">
        <v>22</v>
      </c>
      <c r="B34" s="489" t="s">
        <v>673</v>
      </c>
      <c r="C34" s="838">
        <v>2044</v>
      </c>
      <c r="D34" s="838">
        <v>1884</v>
      </c>
      <c r="E34" s="839">
        <v>122.64</v>
      </c>
      <c r="F34" s="839">
        <v>81.760000000000005</v>
      </c>
      <c r="G34" s="839">
        <v>102.2</v>
      </c>
      <c r="H34" s="840">
        <f t="shared" si="0"/>
        <v>306.60000000000002</v>
      </c>
      <c r="I34" s="839">
        <v>14.89</v>
      </c>
      <c r="J34" s="839">
        <v>22.340000000000003</v>
      </c>
      <c r="K34" s="839">
        <v>0</v>
      </c>
      <c r="L34" s="840">
        <f t="shared" si="1"/>
        <v>37.230000000000004</v>
      </c>
      <c r="M34" s="839">
        <v>107.75</v>
      </c>
      <c r="N34" s="839">
        <v>71.833333333333329</v>
      </c>
      <c r="O34" s="839">
        <v>87.2</v>
      </c>
      <c r="P34" s="840">
        <f t="shared" si="2"/>
        <v>266.7833333333333</v>
      </c>
      <c r="Q34" s="839">
        <v>104.64</v>
      </c>
      <c r="R34" s="839">
        <v>69.760000000000005</v>
      </c>
      <c r="S34" s="839">
        <v>87.2</v>
      </c>
      <c r="T34" s="840">
        <f t="shared" si="3"/>
        <v>261.60000000000002</v>
      </c>
      <c r="U34" s="839">
        <f t="shared" si="4"/>
        <v>18</v>
      </c>
      <c r="V34" s="839">
        <f t="shared" si="5"/>
        <v>24.413333333333327</v>
      </c>
      <c r="W34" s="839">
        <f t="shared" si="6"/>
        <v>0</v>
      </c>
      <c r="X34" s="840">
        <f t="shared" si="7"/>
        <v>42.413333333333327</v>
      </c>
      <c r="Y34" s="839" t="s">
        <v>679</v>
      </c>
      <c r="Z34" s="838">
        <v>890</v>
      </c>
      <c r="AA34" s="838">
        <v>890</v>
      </c>
    </row>
    <row r="35" spans="1:27" ht="24.95" customHeight="1">
      <c r="A35" s="487">
        <v>23</v>
      </c>
      <c r="B35" s="489" t="s">
        <v>674</v>
      </c>
      <c r="C35" s="838">
        <v>1369</v>
      </c>
      <c r="D35" s="838">
        <v>1263</v>
      </c>
      <c r="E35" s="839">
        <v>64.14</v>
      </c>
      <c r="F35" s="839">
        <v>42.76</v>
      </c>
      <c r="G35" s="839">
        <v>53.45</v>
      </c>
      <c r="H35" s="840">
        <f t="shared" si="0"/>
        <v>160.35000000000002</v>
      </c>
      <c r="I35" s="839">
        <v>17.159999999999997</v>
      </c>
      <c r="J35" s="839">
        <v>25.739999999999995</v>
      </c>
      <c r="K35" s="839">
        <v>0</v>
      </c>
      <c r="L35" s="840">
        <f t="shared" si="1"/>
        <v>42.899999999999991</v>
      </c>
      <c r="M35" s="839">
        <v>46.980000000000004</v>
      </c>
      <c r="N35" s="839">
        <v>31.320000000000004</v>
      </c>
      <c r="O35" s="839">
        <v>45.95</v>
      </c>
      <c r="P35" s="840">
        <f t="shared" si="2"/>
        <v>124.25000000000001</v>
      </c>
      <c r="Q35" s="839">
        <v>55.14</v>
      </c>
      <c r="R35" s="839">
        <v>36.76</v>
      </c>
      <c r="S35" s="839">
        <v>45.95</v>
      </c>
      <c r="T35" s="840">
        <f t="shared" si="3"/>
        <v>137.85000000000002</v>
      </c>
      <c r="U35" s="839">
        <f t="shared" si="4"/>
        <v>9</v>
      </c>
      <c r="V35" s="839">
        <f t="shared" si="5"/>
        <v>20.300000000000004</v>
      </c>
      <c r="W35" s="839">
        <f t="shared" si="6"/>
        <v>0</v>
      </c>
      <c r="X35" s="840">
        <f t="shared" si="7"/>
        <v>29.300000000000004</v>
      </c>
      <c r="Y35" s="839" t="s">
        <v>679</v>
      </c>
      <c r="Z35" s="838">
        <v>864</v>
      </c>
      <c r="AA35" s="838">
        <v>864</v>
      </c>
    </row>
    <row r="36" spans="1:27" ht="24.95" customHeight="1">
      <c r="A36" s="490">
        <v>24</v>
      </c>
      <c r="B36" s="489" t="s">
        <v>675</v>
      </c>
      <c r="C36" s="838">
        <v>363</v>
      </c>
      <c r="D36" s="838">
        <v>218</v>
      </c>
      <c r="E36" s="839">
        <v>21.78</v>
      </c>
      <c r="F36" s="839">
        <v>14.52</v>
      </c>
      <c r="G36" s="839">
        <v>18.149999999999999</v>
      </c>
      <c r="H36" s="840">
        <f t="shared" si="0"/>
        <v>54.449999999999996</v>
      </c>
      <c r="I36" s="839">
        <v>0</v>
      </c>
      <c r="J36" s="839">
        <v>0</v>
      </c>
      <c r="K36" s="839">
        <v>0</v>
      </c>
      <c r="L36" s="840">
        <f t="shared" si="1"/>
        <v>0</v>
      </c>
      <c r="M36" s="839">
        <v>21.78</v>
      </c>
      <c r="N36" s="839">
        <v>14.520000000000001</v>
      </c>
      <c r="O36" s="839">
        <v>10.65</v>
      </c>
      <c r="P36" s="840">
        <f t="shared" si="2"/>
        <v>46.95</v>
      </c>
      <c r="Q36" s="839">
        <v>12.78</v>
      </c>
      <c r="R36" s="839">
        <v>8.52</v>
      </c>
      <c r="S36" s="839">
        <v>10.65</v>
      </c>
      <c r="T36" s="840">
        <f t="shared" si="3"/>
        <v>31.949999999999996</v>
      </c>
      <c r="U36" s="839">
        <f t="shared" si="4"/>
        <v>9.0000000000000018</v>
      </c>
      <c r="V36" s="839">
        <f t="shared" si="5"/>
        <v>6.0000000000000018</v>
      </c>
      <c r="W36" s="839">
        <f t="shared" si="6"/>
        <v>0</v>
      </c>
      <c r="X36" s="840">
        <f t="shared" si="7"/>
        <v>15.000000000000004</v>
      </c>
      <c r="Y36" s="839">
        <v>0</v>
      </c>
      <c r="Z36" s="838">
        <v>0</v>
      </c>
      <c r="AA36" s="838">
        <v>0</v>
      </c>
    </row>
    <row r="37" spans="1:27" ht="24.95" customHeight="1">
      <c r="A37" s="896" t="s">
        <v>16</v>
      </c>
      <c r="B37" s="898"/>
      <c r="C37" s="841">
        <f t="shared" ref="C37:AA37" si="8">SUM(C13:C36)</f>
        <v>80048</v>
      </c>
      <c r="D37" s="841">
        <f t="shared" si="8"/>
        <v>76827</v>
      </c>
      <c r="E37" s="840">
        <f>SUM(E13:E36)</f>
        <v>4802.88</v>
      </c>
      <c r="F37" s="840">
        <f>SUM(F13:F36)</f>
        <v>3201.92</v>
      </c>
      <c r="G37" s="840">
        <f>SUM(G13:G36)</f>
        <v>4002.3999999999992</v>
      </c>
      <c r="H37" s="840">
        <f t="shared" si="0"/>
        <v>12007.199999999999</v>
      </c>
      <c r="I37" s="840">
        <f>SUM(I13:I36)</f>
        <v>737.70026128055576</v>
      </c>
      <c r="J37" s="840">
        <f>SUM(J13:J36)</f>
        <v>1398.9144332554056</v>
      </c>
      <c r="K37" s="840">
        <f>SUM(K13:K36)</f>
        <v>0</v>
      </c>
      <c r="L37" s="840">
        <f t="shared" si="1"/>
        <v>2136.6146945359615</v>
      </c>
      <c r="M37" s="840">
        <f>SUM(M13:M36)</f>
        <v>4065.1797387194442</v>
      </c>
      <c r="N37" s="840">
        <f>SUM(N13:N36)</f>
        <v>2710.1198258129634</v>
      </c>
      <c r="O37" s="840">
        <f>SUM(O13:O36)</f>
        <v>3724.8999999999992</v>
      </c>
      <c r="P37" s="840">
        <f t="shared" si="2"/>
        <v>10500.199564532408</v>
      </c>
      <c r="Q37" s="840">
        <f>SUM(Q13:Q36)</f>
        <v>4469.88</v>
      </c>
      <c r="R37" s="840">
        <f>SUM(R13:R36)</f>
        <v>2979.920000000001</v>
      </c>
      <c r="S37" s="840">
        <f>SUM(S13:S36)</f>
        <v>3724.8999999999992</v>
      </c>
      <c r="T37" s="840">
        <f t="shared" si="3"/>
        <v>11174.7</v>
      </c>
      <c r="U37" s="840">
        <f>SUM(U13:U36)</f>
        <v>333</v>
      </c>
      <c r="V37" s="840">
        <f>SUM(V13:V36)</f>
        <v>1129.1142590683687</v>
      </c>
      <c r="W37" s="840">
        <f>SUM(W13:W36)</f>
        <v>0</v>
      </c>
      <c r="X37" s="840">
        <f>SUM(U37:W37)</f>
        <v>1462.1142590683687</v>
      </c>
      <c r="Y37" s="840">
        <f t="shared" si="8"/>
        <v>0</v>
      </c>
      <c r="Z37" s="841">
        <f t="shared" si="8"/>
        <v>69353</v>
      </c>
      <c r="AA37" s="841">
        <f t="shared" si="8"/>
        <v>69353</v>
      </c>
    </row>
    <row r="38" spans="1:27" ht="15">
      <c r="C38" s="7"/>
      <c r="D38" s="852"/>
      <c r="E38" s="7"/>
      <c r="F38" s="7"/>
      <c r="G38" s="7"/>
      <c r="H38" s="7"/>
      <c r="I38" s="7"/>
      <c r="J38" s="204"/>
      <c r="K38" s="204"/>
      <c r="L38" s="204"/>
      <c r="Q38" s="276"/>
      <c r="R38" s="276"/>
      <c r="S38" s="276"/>
      <c r="T38" s="335"/>
      <c r="U38" s="204"/>
    </row>
    <row r="39" spans="1:27"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75"/>
      <c r="R39" s="275"/>
      <c r="S39" s="275"/>
      <c r="T39" s="276"/>
      <c r="U39" s="208"/>
      <c r="V39" s="208"/>
      <c r="W39" s="208"/>
      <c r="X39" s="208"/>
      <c r="Y39" s="208"/>
      <c r="Z39" s="208"/>
      <c r="AA39" s="208"/>
    </row>
    <row r="40" spans="1:27" ht="12.75" customHeight="1"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</row>
    <row r="41" spans="1:27" ht="12.75" customHeight="1"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</row>
    <row r="42" spans="1:27" ht="12.75" customHeight="1">
      <c r="A42" s="9" t="s">
        <v>1117</v>
      </c>
      <c r="B42" s="337"/>
      <c r="C42" s="337"/>
      <c r="D42" s="337"/>
      <c r="E42" s="337"/>
      <c r="F42" s="337"/>
      <c r="G42" s="337"/>
      <c r="H42" s="337"/>
      <c r="I42" s="337"/>
      <c r="J42" s="339"/>
      <c r="K42" s="473"/>
      <c r="L42" s="916" t="s">
        <v>847</v>
      </c>
      <c r="M42" s="916"/>
      <c r="N42" s="916"/>
      <c r="O42" s="916"/>
      <c r="P42" s="916"/>
      <c r="V42" s="916" t="s">
        <v>846</v>
      </c>
      <c r="W42" s="916"/>
      <c r="X42" s="916"/>
      <c r="Y42" s="916"/>
      <c r="Z42" s="916"/>
      <c r="AA42" s="916"/>
    </row>
    <row r="43" spans="1:27" ht="12.75" customHeight="1">
      <c r="A43" s="339"/>
      <c r="B43" s="9"/>
      <c r="C43" s="9"/>
      <c r="D43" s="9"/>
      <c r="E43" s="9"/>
      <c r="F43" s="9"/>
      <c r="G43" s="9"/>
      <c r="H43" s="339"/>
      <c r="I43" s="339"/>
      <c r="J43" s="339"/>
      <c r="K43" s="473"/>
      <c r="L43" s="915" t="s">
        <v>845</v>
      </c>
      <c r="M43" s="915"/>
      <c r="N43" s="915"/>
      <c r="O43" s="915"/>
      <c r="P43" s="915"/>
      <c r="V43" s="1038" t="s">
        <v>845</v>
      </c>
      <c r="W43" s="1038"/>
      <c r="X43" s="1038"/>
      <c r="Y43" s="1038"/>
      <c r="Z43" s="1038"/>
      <c r="AA43" s="1038"/>
    </row>
    <row r="44" spans="1:27" ht="12.75" customHeight="1">
      <c r="A44" s="337"/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915" t="s">
        <v>848</v>
      </c>
      <c r="M44" s="915"/>
      <c r="N44" s="915"/>
      <c r="O44" s="915"/>
      <c r="P44" s="915"/>
      <c r="Q44" s="337"/>
      <c r="R44" s="337"/>
      <c r="S44" s="337"/>
      <c r="T44" s="337"/>
      <c r="U44" s="337"/>
    </row>
    <row r="45" spans="1:27">
      <c r="R45" s="26"/>
      <c r="S45" s="26"/>
      <c r="T45" s="26"/>
      <c r="U45" s="26"/>
    </row>
  </sheetData>
  <mergeCells count="25">
    <mergeCell ref="T8:X8"/>
    <mergeCell ref="T9:X9"/>
    <mergeCell ref="Q10:T10"/>
    <mergeCell ref="A37:B37"/>
    <mergeCell ref="A10:A11"/>
    <mergeCell ref="B10:B11"/>
    <mergeCell ref="C10:C11"/>
    <mergeCell ref="D10:D11"/>
    <mergeCell ref="E10:H10"/>
    <mergeCell ref="U1:X1"/>
    <mergeCell ref="A3:U3"/>
    <mergeCell ref="A4:T4"/>
    <mergeCell ref="A5:U5"/>
    <mergeCell ref="A7:X7"/>
    <mergeCell ref="V43:AA43"/>
    <mergeCell ref="U10:X10"/>
    <mergeCell ref="L42:P42"/>
    <mergeCell ref="L43:P43"/>
    <mergeCell ref="L44:P44"/>
    <mergeCell ref="I10:L10"/>
    <mergeCell ref="M10:P10"/>
    <mergeCell ref="Z10:Z11"/>
    <mergeCell ref="Y10:Y11"/>
    <mergeCell ref="AA10:AA11"/>
    <mergeCell ref="V42:AA42"/>
  </mergeCells>
  <printOptions horizontalCentered="1"/>
  <pageMargins left="0.70866141732283472" right="0.70866141732283472" top="0.23622047244094491" bottom="0" header="0.31496062992125984" footer="0.31496062992125984"/>
  <pageSetup paperSize="9" scale="3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43"/>
  <sheetViews>
    <sheetView view="pageBreakPreview" topLeftCell="A20" zoomScale="86" zoomScaleSheetLayoutView="86" workbookViewId="0">
      <selection activeCell="A41" sqref="A41"/>
    </sheetView>
  </sheetViews>
  <sheetFormatPr defaultColWidth="9.140625" defaultRowHeight="12.75"/>
  <cols>
    <col min="1" max="1" width="7.85546875" style="10" customWidth="1"/>
    <col min="2" max="2" width="17.140625" style="10" customWidth="1"/>
    <col min="3" max="3" width="16.5703125" style="10" customWidth="1"/>
    <col min="4" max="4" width="15.85546875" style="10" customWidth="1"/>
    <col min="5" max="5" width="18.85546875" style="10" customWidth="1"/>
    <col min="6" max="6" width="19" style="166" customWidth="1"/>
    <col min="7" max="7" width="22.5703125" style="10" customWidth="1"/>
    <col min="8" max="8" width="16.7109375" style="10" customWidth="1"/>
    <col min="9" max="9" width="30.140625" style="10" customWidth="1"/>
    <col min="10" max="16384" width="9.140625" style="10"/>
  </cols>
  <sheetData>
    <row r="1" spans="1:9" customFormat="1" ht="15">
      <c r="I1" s="31" t="s">
        <v>62</v>
      </c>
    </row>
    <row r="2" spans="1:9" customFormat="1" ht="15">
      <c r="A2" s="1039" t="s">
        <v>0</v>
      </c>
      <c r="B2" s="1039"/>
      <c r="C2" s="1039"/>
      <c r="D2" s="1039"/>
      <c r="E2" s="1039"/>
      <c r="F2" s="1039"/>
      <c r="G2" s="1039"/>
      <c r="H2" s="1039"/>
      <c r="I2" s="1039"/>
    </row>
    <row r="3" spans="1:9" customFormat="1" ht="20.25">
      <c r="A3" s="935" t="s">
        <v>857</v>
      </c>
      <c r="B3" s="935"/>
      <c r="C3" s="935"/>
      <c r="D3" s="935"/>
      <c r="E3" s="935"/>
      <c r="F3" s="935"/>
      <c r="G3" s="935"/>
      <c r="H3" s="935"/>
      <c r="I3" s="935"/>
    </row>
    <row r="4" spans="1:9" customFormat="1" ht="10.5" customHeight="1"/>
    <row r="5" spans="1:9" ht="30.75" customHeight="1">
      <c r="A5" s="1101" t="s">
        <v>912</v>
      </c>
      <c r="B5" s="1101"/>
      <c r="C5" s="1101"/>
      <c r="D5" s="1101"/>
      <c r="E5" s="1101"/>
      <c r="F5" s="1101"/>
      <c r="G5" s="1101"/>
      <c r="H5" s="1101"/>
      <c r="I5" s="1101"/>
    </row>
    <row r="7" spans="1:9" ht="0.75" customHeight="1"/>
    <row r="8" spans="1:9">
      <c r="A8" s="26" t="s">
        <v>700</v>
      </c>
      <c r="B8" s="26"/>
      <c r="I8" s="24" t="s">
        <v>19</v>
      </c>
    </row>
    <row r="9" spans="1:9">
      <c r="D9" s="1041" t="s">
        <v>895</v>
      </c>
      <c r="E9" s="1041"/>
      <c r="F9" s="1041"/>
      <c r="G9" s="1041"/>
      <c r="H9" s="1041"/>
      <c r="I9" s="1041"/>
    </row>
    <row r="10" spans="1:9" ht="44.25" customHeight="1">
      <c r="A10" s="214" t="s">
        <v>2</v>
      </c>
      <c r="B10" s="214" t="s">
        <v>3</v>
      </c>
      <c r="C10" s="228" t="s">
        <v>908</v>
      </c>
      <c r="D10" s="228" t="s">
        <v>913</v>
      </c>
      <c r="E10" s="228" t="s">
        <v>104</v>
      </c>
      <c r="F10" s="214" t="s">
        <v>205</v>
      </c>
      <c r="G10" s="228" t="s">
        <v>403</v>
      </c>
      <c r="H10" s="228" t="s">
        <v>140</v>
      </c>
      <c r="I10" s="229" t="s">
        <v>914</v>
      </c>
    </row>
    <row r="11" spans="1:9" s="73" customFormat="1" ht="15.75" customHeight="1">
      <c r="A11" s="52">
        <v>1</v>
      </c>
      <c r="B11" s="51">
        <v>2</v>
      </c>
      <c r="C11" s="52">
        <v>3</v>
      </c>
      <c r="D11" s="51">
        <v>4</v>
      </c>
      <c r="E11" s="52">
        <v>5</v>
      </c>
      <c r="F11" s="51">
        <v>6</v>
      </c>
      <c r="G11" s="52">
        <v>7</v>
      </c>
      <c r="H11" s="51">
        <v>8</v>
      </c>
      <c r="I11" s="52">
        <v>9</v>
      </c>
    </row>
    <row r="12" spans="1:9" ht="15" customHeight="1">
      <c r="A12" s="173">
        <v>1</v>
      </c>
      <c r="B12" s="175" t="s">
        <v>652</v>
      </c>
      <c r="C12" s="307">
        <v>33.594524999999997</v>
      </c>
      <c r="D12" s="307">
        <v>12.083686499999995</v>
      </c>
      <c r="E12" s="307">
        <v>21.510838500000002</v>
      </c>
      <c r="F12" s="307">
        <v>0</v>
      </c>
      <c r="G12" s="336">
        <v>7.4999999999999997E-3</v>
      </c>
      <c r="H12" s="307">
        <v>18.683700000000002</v>
      </c>
      <c r="I12" s="307">
        <f>D12+E12-H12</f>
        <v>14.910824999999996</v>
      </c>
    </row>
    <row r="13" spans="1:9" ht="15" customHeight="1">
      <c r="A13" s="173">
        <v>2</v>
      </c>
      <c r="B13" s="175" t="s">
        <v>653</v>
      </c>
      <c r="C13" s="307">
        <v>92.089950000000002</v>
      </c>
      <c r="D13" s="307">
        <v>25.281979500000006</v>
      </c>
      <c r="E13" s="307">
        <v>66.807970499999996</v>
      </c>
      <c r="F13" s="307">
        <v>0</v>
      </c>
      <c r="G13" s="336">
        <v>7.4999999999999997E-3</v>
      </c>
      <c r="H13" s="307">
        <v>61.815150000000003</v>
      </c>
      <c r="I13" s="307">
        <f>D13+E13-H13</f>
        <v>30.274799999999999</v>
      </c>
    </row>
    <row r="14" spans="1:9" ht="15" customHeight="1">
      <c r="A14" s="173">
        <v>3</v>
      </c>
      <c r="B14" s="175" t="s">
        <v>654</v>
      </c>
      <c r="C14" s="307">
        <v>97.139025000000004</v>
      </c>
      <c r="D14" s="307">
        <v>29.967434999999995</v>
      </c>
      <c r="E14" s="307">
        <v>67.171590000000009</v>
      </c>
      <c r="F14" s="307">
        <v>0</v>
      </c>
      <c r="G14" s="336">
        <v>7.4999999999999997E-3</v>
      </c>
      <c r="H14" s="307">
        <v>74.426924999999997</v>
      </c>
      <c r="I14" s="307">
        <f t="shared" ref="I14:I18" si="0">D14+E14-H14</f>
        <v>22.712100000000007</v>
      </c>
    </row>
    <row r="15" spans="1:9" ht="15" customHeight="1">
      <c r="A15" s="173">
        <v>4</v>
      </c>
      <c r="B15" s="175" t="s">
        <v>655</v>
      </c>
      <c r="C15" s="307">
        <v>93.910574999999994</v>
      </c>
      <c r="D15" s="307">
        <v>28.161284999999992</v>
      </c>
      <c r="E15" s="307">
        <v>65.749290000000002</v>
      </c>
      <c r="F15" s="307">
        <v>0</v>
      </c>
      <c r="G15" s="336">
        <v>7.4999999999999997E-3</v>
      </c>
      <c r="H15" s="307">
        <v>75.878024999999994</v>
      </c>
      <c r="I15" s="307">
        <f t="shared" si="0"/>
        <v>18.032550000000001</v>
      </c>
    </row>
    <row r="16" spans="1:9" ht="15" customHeight="1">
      <c r="A16" s="173">
        <v>5</v>
      </c>
      <c r="B16" s="175" t="s">
        <v>656</v>
      </c>
      <c r="C16" s="307">
        <v>78.646124999999998</v>
      </c>
      <c r="D16" s="307">
        <v>35.498515499999989</v>
      </c>
      <c r="E16" s="307">
        <v>43.147609500000009</v>
      </c>
      <c r="F16" s="307">
        <v>0</v>
      </c>
      <c r="G16" s="336">
        <v>7.4999999999999997E-3</v>
      </c>
      <c r="H16" s="307">
        <v>59.22945</v>
      </c>
      <c r="I16" s="307">
        <f t="shared" si="0"/>
        <v>19.416674999999998</v>
      </c>
    </row>
    <row r="17" spans="1:9" ht="15" customHeight="1">
      <c r="A17" s="173">
        <v>6</v>
      </c>
      <c r="B17" s="175" t="s">
        <v>657</v>
      </c>
      <c r="C17" s="307">
        <v>42.602024999999998</v>
      </c>
      <c r="D17" s="307">
        <v>27.951035999999998</v>
      </c>
      <c r="E17" s="307">
        <v>14.650988999999999</v>
      </c>
      <c r="F17" s="307">
        <v>0</v>
      </c>
      <c r="G17" s="336">
        <v>7.4999999999999997E-3</v>
      </c>
      <c r="H17" s="307">
        <v>35.773499999999999</v>
      </c>
      <c r="I17" s="307">
        <f t="shared" si="0"/>
        <v>6.8285249999999991</v>
      </c>
    </row>
    <row r="18" spans="1:9" ht="15" customHeight="1">
      <c r="A18" s="173">
        <v>7</v>
      </c>
      <c r="B18" s="175" t="s">
        <v>658</v>
      </c>
      <c r="C18" s="307">
        <v>88.763175000000004</v>
      </c>
      <c r="D18" s="307">
        <v>31.161683775</v>
      </c>
      <c r="E18" s="307">
        <v>57.601491225000004</v>
      </c>
      <c r="F18" s="307">
        <v>0</v>
      </c>
      <c r="G18" s="336">
        <v>7.4999999999999997E-3</v>
      </c>
      <c r="H18" s="307">
        <v>68.662725000000009</v>
      </c>
      <c r="I18" s="307">
        <f t="shared" si="0"/>
        <v>20.100449999999995</v>
      </c>
    </row>
    <row r="19" spans="1:9" ht="15" customHeight="1">
      <c r="A19" s="173">
        <v>8</v>
      </c>
      <c r="B19" s="175" t="s">
        <v>659</v>
      </c>
      <c r="C19" s="307">
        <v>9.0165000000000006</v>
      </c>
      <c r="D19" s="307">
        <v>9.3646964999999973</v>
      </c>
      <c r="E19" s="307">
        <v>-0.34819649999999669</v>
      </c>
      <c r="F19" s="307">
        <v>0</v>
      </c>
      <c r="G19" s="336">
        <v>7.4999999999999997E-3</v>
      </c>
      <c r="H19" s="307">
        <v>7.9351500000000001</v>
      </c>
      <c r="I19" s="307">
        <f>D19+E19-H19</f>
        <v>1.0813500000000005</v>
      </c>
    </row>
    <row r="20" spans="1:9" ht="15" customHeight="1">
      <c r="A20" s="173">
        <v>9</v>
      </c>
      <c r="B20" s="175" t="s">
        <v>660</v>
      </c>
      <c r="C20" s="307">
        <v>93.724275000000006</v>
      </c>
      <c r="D20" s="307">
        <v>18.997207499999959</v>
      </c>
      <c r="E20" s="307">
        <v>74.727067500000047</v>
      </c>
      <c r="F20" s="307">
        <v>0</v>
      </c>
      <c r="G20" s="336">
        <v>7.4999999999999997E-3</v>
      </c>
      <c r="H20" s="307">
        <v>85.530450000000002</v>
      </c>
      <c r="I20" s="307">
        <f t="shared" ref="I20:I34" si="1">D20+E20-H20</f>
        <v>8.1938250000000039</v>
      </c>
    </row>
    <row r="21" spans="1:9" ht="15" customHeight="1">
      <c r="A21" s="173">
        <v>10</v>
      </c>
      <c r="B21" s="175" t="s">
        <v>661</v>
      </c>
      <c r="C21" s="307">
        <v>87.569249999999997</v>
      </c>
      <c r="D21" s="307">
        <v>29.936511750000008</v>
      </c>
      <c r="E21" s="307">
        <v>57.632738249999989</v>
      </c>
      <c r="F21" s="307">
        <v>0</v>
      </c>
      <c r="G21" s="336">
        <v>7.4999999999999997E-3</v>
      </c>
      <c r="H21" s="307">
        <v>64.043850000000006</v>
      </c>
      <c r="I21" s="307">
        <f t="shared" si="1"/>
        <v>23.525399999999991</v>
      </c>
    </row>
    <row r="22" spans="1:9" ht="15" customHeight="1">
      <c r="A22" s="173">
        <v>11</v>
      </c>
      <c r="B22" s="175" t="s">
        <v>662</v>
      </c>
      <c r="C22" s="307">
        <v>49.539225000000002</v>
      </c>
      <c r="D22" s="307">
        <v>22.572577500000008</v>
      </c>
      <c r="E22" s="307">
        <v>26.966647499999993</v>
      </c>
      <c r="F22" s="307">
        <v>0</v>
      </c>
      <c r="G22" s="336">
        <v>7.4999999999999997E-3</v>
      </c>
      <c r="H22" s="307">
        <v>35.048699999999997</v>
      </c>
      <c r="I22" s="307">
        <f t="shared" si="1"/>
        <v>14.490525000000005</v>
      </c>
    </row>
    <row r="23" spans="1:9" ht="15" customHeight="1">
      <c r="A23" s="173">
        <v>12</v>
      </c>
      <c r="B23" s="175" t="s">
        <v>663</v>
      </c>
      <c r="C23" s="307">
        <v>40.575375000000001</v>
      </c>
      <c r="D23" s="307">
        <v>24.376833000000008</v>
      </c>
      <c r="E23" s="307">
        <v>16.198541999999993</v>
      </c>
      <c r="F23" s="307">
        <v>0</v>
      </c>
      <c r="G23" s="336">
        <v>7.4999999999999997E-3</v>
      </c>
      <c r="H23" s="307">
        <v>18.515174999999999</v>
      </c>
      <c r="I23" s="307">
        <f t="shared" si="1"/>
        <v>22.060200000000002</v>
      </c>
    </row>
    <row r="24" spans="1:9" ht="15" customHeight="1">
      <c r="A24" s="173">
        <v>13</v>
      </c>
      <c r="B24" s="175" t="s">
        <v>664</v>
      </c>
      <c r="C24" s="307">
        <v>112.0017</v>
      </c>
      <c r="D24" s="307">
        <v>54.351267000000021</v>
      </c>
      <c r="E24" s="307">
        <v>57.650432999999978</v>
      </c>
      <c r="F24" s="307">
        <v>0</v>
      </c>
      <c r="G24" s="336">
        <v>7.4999999999999997E-3</v>
      </c>
      <c r="H24" s="307">
        <v>96.612825000000001</v>
      </c>
      <c r="I24" s="307">
        <f t="shared" si="1"/>
        <v>15.388874999999999</v>
      </c>
    </row>
    <row r="25" spans="1:9" s="174" customFormat="1" ht="15" customHeight="1">
      <c r="A25" s="173">
        <v>14</v>
      </c>
      <c r="B25" s="175" t="s">
        <v>665</v>
      </c>
      <c r="C25" s="307">
        <v>225.44655</v>
      </c>
      <c r="D25" s="307">
        <v>85.514910000000015</v>
      </c>
      <c r="E25" s="307">
        <v>139.93163999999999</v>
      </c>
      <c r="F25" s="307">
        <v>0</v>
      </c>
      <c r="G25" s="336">
        <v>7.4999999999999997E-3</v>
      </c>
      <c r="H25" s="307">
        <v>164.14949999999999</v>
      </c>
      <c r="I25" s="307">
        <f t="shared" si="1"/>
        <v>61.297050000000013</v>
      </c>
    </row>
    <row r="26" spans="1:9" s="174" customFormat="1" ht="15" customHeight="1">
      <c r="A26" s="173">
        <v>15</v>
      </c>
      <c r="B26" s="175" t="s">
        <v>666</v>
      </c>
      <c r="C26" s="307">
        <v>126.00375000000003</v>
      </c>
      <c r="D26" s="307">
        <v>49.705112999999997</v>
      </c>
      <c r="E26" s="307">
        <v>76.298637000000028</v>
      </c>
      <c r="F26" s="307">
        <v>0</v>
      </c>
      <c r="G26" s="336">
        <v>7.4999999999999997E-3</v>
      </c>
      <c r="H26" s="307">
        <v>86.498175000000003</v>
      </c>
      <c r="I26" s="307">
        <f t="shared" si="1"/>
        <v>39.505575000000022</v>
      </c>
    </row>
    <row r="27" spans="1:9" s="174" customFormat="1" ht="15" customHeight="1">
      <c r="A27" s="173">
        <v>16</v>
      </c>
      <c r="B27" s="175" t="s">
        <v>667</v>
      </c>
      <c r="C27" s="307">
        <v>100.87350000000001</v>
      </c>
      <c r="D27" s="307">
        <v>19.551192750000013</v>
      </c>
      <c r="E27" s="307">
        <v>81.322307249999994</v>
      </c>
      <c r="F27" s="307">
        <v>0</v>
      </c>
      <c r="G27" s="336">
        <v>7.4999999999999997E-3</v>
      </c>
      <c r="H27" s="307">
        <v>103.178325</v>
      </c>
      <c r="I27" s="307">
        <f t="shared" si="1"/>
        <v>-2.3048249999999939</v>
      </c>
    </row>
    <row r="28" spans="1:9" s="174" customFormat="1" ht="15" customHeight="1">
      <c r="A28" s="173">
        <v>17</v>
      </c>
      <c r="B28" s="175" t="s">
        <v>668</v>
      </c>
      <c r="C28" s="307">
        <v>88.110675000000001</v>
      </c>
      <c r="D28" s="307">
        <v>38.426967000000005</v>
      </c>
      <c r="E28" s="307">
        <v>49.683707999999996</v>
      </c>
      <c r="F28" s="307">
        <v>0</v>
      </c>
      <c r="G28" s="336">
        <v>7.4999999999999997E-3</v>
      </c>
      <c r="H28" s="307">
        <v>80.357399999999998</v>
      </c>
      <c r="I28" s="307">
        <f t="shared" si="1"/>
        <v>7.7532750000000021</v>
      </c>
    </row>
    <row r="29" spans="1:9" s="174" customFormat="1" ht="15" customHeight="1">
      <c r="A29" s="173">
        <v>18</v>
      </c>
      <c r="B29" s="175" t="s">
        <v>669</v>
      </c>
      <c r="C29" s="307">
        <v>176.96475000000004</v>
      </c>
      <c r="D29" s="307">
        <v>102.96222929999999</v>
      </c>
      <c r="E29" s="307">
        <v>74.002520700000048</v>
      </c>
      <c r="F29" s="307">
        <v>0</v>
      </c>
      <c r="G29" s="336">
        <v>7.4999999999999997E-3</v>
      </c>
      <c r="H29" s="307">
        <v>95.286899999999974</v>
      </c>
      <c r="I29" s="307">
        <f t="shared" si="1"/>
        <v>81.677850000000063</v>
      </c>
    </row>
    <row r="30" spans="1:9" s="174" customFormat="1" ht="15" customHeight="1">
      <c r="A30" s="173">
        <v>19</v>
      </c>
      <c r="B30" s="175" t="s">
        <v>670</v>
      </c>
      <c r="C30" s="307">
        <v>205.61362500000001</v>
      </c>
      <c r="D30" s="307">
        <v>82.398841500000003</v>
      </c>
      <c r="E30" s="307">
        <v>123.21478350000001</v>
      </c>
      <c r="F30" s="307">
        <v>0</v>
      </c>
      <c r="G30" s="336">
        <v>7.4999999999999997E-3</v>
      </c>
      <c r="H30" s="307">
        <v>135.7296</v>
      </c>
      <c r="I30" s="307">
        <f t="shared" si="1"/>
        <v>69.884025000000008</v>
      </c>
    </row>
    <row r="31" spans="1:9" ht="15" customHeight="1">
      <c r="A31" s="173">
        <v>20</v>
      </c>
      <c r="B31" s="175" t="s">
        <v>671</v>
      </c>
      <c r="C31" s="307">
        <v>91.082999999999998</v>
      </c>
      <c r="D31" s="307">
        <v>32.634486750000022</v>
      </c>
      <c r="E31" s="307">
        <v>58.448513249999976</v>
      </c>
      <c r="F31" s="307">
        <v>0</v>
      </c>
      <c r="G31" s="336">
        <v>7.4999999999999997E-3</v>
      </c>
      <c r="H31" s="307">
        <v>64.025400000000005</v>
      </c>
      <c r="I31" s="307">
        <f t="shared" si="1"/>
        <v>27.057599999999994</v>
      </c>
    </row>
    <row r="32" spans="1:9" ht="15" customHeight="1">
      <c r="A32" s="173">
        <v>21</v>
      </c>
      <c r="B32" s="175" t="s">
        <v>672</v>
      </c>
      <c r="C32" s="307">
        <v>22.131449999999994</v>
      </c>
      <c r="D32" s="307">
        <v>14.497465499999997</v>
      </c>
      <c r="E32" s="307">
        <v>7.6339844999999968</v>
      </c>
      <c r="F32" s="307">
        <v>0</v>
      </c>
      <c r="G32" s="336">
        <v>7.4999999999999997E-3</v>
      </c>
      <c r="H32" s="307">
        <v>0</v>
      </c>
      <c r="I32" s="307">
        <f t="shared" si="1"/>
        <v>22.131449999999994</v>
      </c>
    </row>
    <row r="33" spans="1:9" s="174" customFormat="1" ht="15" customHeight="1">
      <c r="A33" s="173">
        <v>22</v>
      </c>
      <c r="B33" s="175" t="s">
        <v>673</v>
      </c>
      <c r="C33" s="307">
        <v>51.140324999999997</v>
      </c>
      <c r="D33" s="307">
        <v>19.35198939</v>
      </c>
      <c r="E33" s="307">
        <v>31.788335609999997</v>
      </c>
      <c r="F33" s="307">
        <v>0</v>
      </c>
      <c r="G33" s="336">
        <v>7.4999999999999997E-3</v>
      </c>
      <c r="H33" s="307">
        <v>37.656375000000004</v>
      </c>
      <c r="I33" s="307">
        <f t="shared" si="1"/>
        <v>13.483949999999993</v>
      </c>
    </row>
    <row r="34" spans="1:9" s="174" customFormat="1" ht="15" customHeight="1">
      <c r="A34" s="173">
        <v>23</v>
      </c>
      <c r="B34" s="175" t="s">
        <v>674</v>
      </c>
      <c r="C34" s="307">
        <v>31.104075000000002</v>
      </c>
      <c r="D34" s="307">
        <v>12.996271499999999</v>
      </c>
      <c r="E34" s="307">
        <v>18.107803500000003</v>
      </c>
      <c r="F34" s="307">
        <v>0</v>
      </c>
      <c r="G34" s="336">
        <v>7.4999999999999997E-3</v>
      </c>
      <c r="H34" s="307">
        <v>23.572500000000002</v>
      </c>
      <c r="I34" s="307">
        <f t="shared" si="1"/>
        <v>7.5315750000000001</v>
      </c>
    </row>
    <row r="35" spans="1:9" s="174" customFormat="1" ht="15" customHeight="1">
      <c r="A35" s="176">
        <v>24</v>
      </c>
      <c r="B35" s="175" t="s">
        <v>675</v>
      </c>
      <c r="C35" s="307">
        <v>5.2838250000000002</v>
      </c>
      <c r="D35" s="307">
        <v>0</v>
      </c>
      <c r="E35" s="307">
        <v>5.2838250000000002</v>
      </c>
      <c r="F35" s="307">
        <v>0</v>
      </c>
      <c r="G35" s="336">
        <v>7.4999999999999997E-3</v>
      </c>
      <c r="H35" s="307">
        <v>4.6976249999999995</v>
      </c>
      <c r="I35" s="307">
        <f>D35+E35-H35</f>
        <v>0.58620000000000072</v>
      </c>
    </row>
    <row r="36" spans="1:9" s="174" customFormat="1" ht="15" customHeight="1">
      <c r="A36" s="1027" t="s">
        <v>16</v>
      </c>
      <c r="B36" s="1028"/>
      <c r="C36" s="308">
        <f>SUM(C12:C35)</f>
        <v>2042.9272500000002</v>
      </c>
      <c r="D36" s="308">
        <f>SUM(D12:D35)</f>
        <v>807.74418121500014</v>
      </c>
      <c r="E36" s="308">
        <f>SUM(E12:E35)</f>
        <v>1235.1830687850002</v>
      </c>
      <c r="F36" s="308">
        <f>SUM(F12:F35)</f>
        <v>0</v>
      </c>
      <c r="G36" s="336">
        <v>7.4999999999999997E-3</v>
      </c>
      <c r="H36" s="308">
        <f>SUM(H12:H35)</f>
        <v>1497.3074250000004</v>
      </c>
      <c r="I36" s="308">
        <f>SUM(I12:I35)</f>
        <v>545.61982499999999</v>
      </c>
    </row>
    <row r="37" spans="1:9">
      <c r="C37" s="274"/>
      <c r="D37" s="274"/>
      <c r="E37" s="274"/>
      <c r="F37" s="274"/>
      <c r="G37" s="274"/>
      <c r="H37" s="274"/>
      <c r="I37" s="274"/>
    </row>
    <row r="38" spans="1:9">
      <c r="C38" s="206"/>
      <c r="D38" s="206"/>
      <c r="E38" s="206"/>
      <c r="F38" s="206"/>
      <c r="G38" s="206"/>
      <c r="H38" s="206"/>
      <c r="I38" s="206"/>
    </row>
    <row r="39" spans="1:9">
      <c r="A39" s="339"/>
      <c r="B39" s="339"/>
      <c r="C39" s="339"/>
      <c r="D39" s="339"/>
      <c r="E39" s="6"/>
      <c r="F39" s="337"/>
      <c r="G39" s="337"/>
      <c r="H39" s="337"/>
      <c r="I39" s="337"/>
    </row>
    <row r="40" spans="1:9" ht="12.75" customHeight="1">
      <c r="A40" s="339"/>
      <c r="B40" s="339"/>
      <c r="C40" s="339"/>
      <c r="D40" s="339"/>
      <c r="E40" s="26"/>
      <c r="F40" s="337"/>
      <c r="G40" s="337"/>
      <c r="H40" s="337"/>
      <c r="I40" s="337"/>
    </row>
    <row r="41" spans="1:9" ht="12.75" customHeight="1">
      <c r="A41" s="9" t="s">
        <v>1117</v>
      </c>
      <c r="B41" s="337"/>
      <c r="C41" s="916" t="s">
        <v>847</v>
      </c>
      <c r="D41" s="916"/>
      <c r="E41" s="916"/>
      <c r="F41" s="916"/>
      <c r="G41" s="916" t="s">
        <v>846</v>
      </c>
      <c r="H41" s="916"/>
      <c r="I41" s="916"/>
    </row>
    <row r="42" spans="1:9" ht="12.75" customHeight="1">
      <c r="A42" s="339"/>
      <c r="B42" s="9"/>
      <c r="C42" s="915" t="s">
        <v>845</v>
      </c>
      <c r="D42" s="915"/>
      <c r="E42" s="915"/>
      <c r="F42" s="915"/>
      <c r="G42" s="1038" t="s">
        <v>845</v>
      </c>
      <c r="H42" s="1038"/>
      <c r="I42" s="1038"/>
    </row>
    <row r="43" spans="1:9">
      <c r="A43" s="339"/>
      <c r="B43" s="339"/>
      <c r="C43" s="915" t="s">
        <v>848</v>
      </c>
      <c r="D43" s="915"/>
      <c r="E43" s="915"/>
      <c r="F43" s="915"/>
      <c r="G43" s="339"/>
      <c r="H43" s="339"/>
      <c r="I43" s="26"/>
    </row>
  </sheetData>
  <mergeCells count="10">
    <mergeCell ref="C43:F43"/>
    <mergeCell ref="G41:I41"/>
    <mergeCell ref="G42:I42"/>
    <mergeCell ref="A3:I3"/>
    <mergeCell ref="A2:I2"/>
    <mergeCell ref="D9:I9"/>
    <mergeCell ref="A5:I5"/>
    <mergeCell ref="A36:B36"/>
    <mergeCell ref="C41:F41"/>
    <mergeCell ref="C42:F4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2"/>
  <sheetViews>
    <sheetView view="pageBreakPreview" topLeftCell="A14" zoomScale="81" zoomScaleSheetLayoutView="81" workbookViewId="0">
      <selection activeCell="A30" sqref="A30"/>
    </sheetView>
  </sheetViews>
  <sheetFormatPr defaultColWidth="9.140625" defaultRowHeight="12.75"/>
  <cols>
    <col min="1" max="1" width="4.42578125" style="10" customWidth="1"/>
    <col min="2" max="2" width="37.28515625" style="10" customWidth="1"/>
    <col min="3" max="3" width="12.28515625" style="10" customWidth="1"/>
    <col min="4" max="5" width="15.140625" style="10" customWidth="1"/>
    <col min="6" max="6" width="15.85546875" style="10" customWidth="1"/>
    <col min="7" max="7" width="12.5703125" style="10" customWidth="1"/>
    <col min="8" max="8" width="23.7109375" style="10" customWidth="1"/>
    <col min="9" max="16384" width="9.140625" style="10"/>
  </cols>
  <sheetData>
    <row r="1" spans="1:10" customFormat="1" ht="15">
      <c r="D1" s="26"/>
      <c r="E1" s="26"/>
      <c r="F1" s="26"/>
      <c r="G1" s="10"/>
      <c r="H1" s="31" t="s">
        <v>63</v>
      </c>
      <c r="I1" s="26"/>
    </row>
    <row r="2" spans="1:10" customFormat="1" ht="15">
      <c r="A2" s="1039" t="s">
        <v>0</v>
      </c>
      <c r="B2" s="1039"/>
      <c r="C2" s="1039"/>
      <c r="D2" s="1039"/>
      <c r="E2" s="1039"/>
      <c r="F2" s="1039"/>
      <c r="G2" s="1039"/>
      <c r="H2" s="1039"/>
      <c r="I2" s="35"/>
    </row>
    <row r="3" spans="1:10" customFormat="1" ht="20.25">
      <c r="A3" s="935" t="s">
        <v>857</v>
      </c>
      <c r="B3" s="935"/>
      <c r="C3" s="935"/>
      <c r="D3" s="935"/>
      <c r="E3" s="935"/>
      <c r="F3" s="935"/>
      <c r="G3" s="935"/>
      <c r="H3" s="935"/>
      <c r="I3" s="34"/>
    </row>
    <row r="4" spans="1:10" customFormat="1" ht="10.5" customHeight="1"/>
    <row r="5" spans="1:10" ht="19.5" customHeight="1">
      <c r="A5" s="936" t="s">
        <v>915</v>
      </c>
      <c r="B5" s="1039"/>
      <c r="C5" s="1039"/>
      <c r="D5" s="1039"/>
      <c r="E5" s="1039"/>
      <c r="F5" s="1039"/>
      <c r="G5" s="1039"/>
      <c r="H5" s="1039"/>
    </row>
    <row r="7" spans="1:10" s="8" customFormat="1" ht="15.75" hidden="1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10" s="8" customFormat="1" ht="15.75">
      <c r="A8" s="26" t="s">
        <v>700</v>
      </c>
      <c r="B8" s="26"/>
      <c r="C8" s="10"/>
      <c r="D8" s="10"/>
      <c r="E8" s="10"/>
      <c r="F8" s="10"/>
      <c r="G8" s="10"/>
      <c r="H8" s="24" t="s">
        <v>23</v>
      </c>
      <c r="I8" s="10"/>
    </row>
    <row r="9" spans="1:10" s="8" customFormat="1" ht="15.75">
      <c r="A9" s="9"/>
      <c r="B9" s="10"/>
      <c r="C9" s="10"/>
      <c r="D9" s="67"/>
      <c r="E9" s="67"/>
      <c r="G9" s="67" t="s">
        <v>895</v>
      </c>
      <c r="H9" s="67"/>
    </row>
    <row r="10" spans="1:10" s="27" customFormat="1" ht="55.5" customHeight="1">
      <c r="A10" s="29"/>
      <c r="B10" s="2" t="s">
        <v>24</v>
      </c>
      <c r="C10" s="2" t="s">
        <v>906</v>
      </c>
      <c r="D10" s="2" t="s">
        <v>897</v>
      </c>
      <c r="E10" s="2" t="s">
        <v>204</v>
      </c>
      <c r="F10" s="2" t="s">
        <v>205</v>
      </c>
      <c r="G10" s="2" t="s">
        <v>69</v>
      </c>
      <c r="H10" s="2" t="s">
        <v>916</v>
      </c>
    </row>
    <row r="11" spans="1:10" s="27" customFormat="1" ht="14.2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J11" s="10"/>
    </row>
    <row r="12" spans="1:10" ht="16.5" customHeight="1">
      <c r="A12" s="21" t="s">
        <v>25</v>
      </c>
      <c r="B12" s="283" t="s">
        <v>26</v>
      </c>
      <c r="C12" s="917"/>
      <c r="D12" s="917"/>
      <c r="E12" s="917"/>
      <c r="F12" s="917"/>
      <c r="G12" s="299"/>
      <c r="H12" s="917"/>
    </row>
    <row r="13" spans="1:10" ht="20.25" customHeight="1">
      <c r="A13" s="13"/>
      <c r="B13" s="269" t="s">
        <v>27</v>
      </c>
      <c r="C13" s="917"/>
      <c r="D13" s="917"/>
      <c r="E13" s="917"/>
      <c r="F13" s="917"/>
      <c r="G13" s="311">
        <v>363.99</v>
      </c>
      <c r="H13" s="917"/>
    </row>
    <row r="14" spans="1:10" ht="17.25" customHeight="1">
      <c r="A14" s="13"/>
      <c r="B14" s="269" t="s">
        <v>170</v>
      </c>
      <c r="C14" s="917"/>
      <c r="D14" s="917"/>
      <c r="E14" s="917"/>
      <c r="F14" s="917"/>
      <c r="G14" s="311">
        <v>129.80000000000001</v>
      </c>
      <c r="H14" s="917"/>
      <c r="J14" s="27"/>
    </row>
    <row r="15" spans="1:10" s="27" customFormat="1" ht="33.75" customHeight="1">
      <c r="A15" s="28"/>
      <c r="B15" s="360" t="s">
        <v>171</v>
      </c>
      <c r="C15" s="917"/>
      <c r="D15" s="917"/>
      <c r="E15" s="917"/>
      <c r="F15" s="917"/>
      <c r="G15" s="318"/>
      <c r="H15" s="917"/>
    </row>
    <row r="16" spans="1:10" s="27" customFormat="1" ht="15">
      <c r="A16" s="28"/>
      <c r="B16" s="226" t="s">
        <v>28</v>
      </c>
      <c r="C16" s="303">
        <v>493.79</v>
      </c>
      <c r="D16" s="303">
        <v>0</v>
      </c>
      <c r="E16" s="303">
        <v>493.79</v>
      </c>
      <c r="F16" s="303">
        <v>0</v>
      </c>
      <c r="G16" s="303">
        <f>SUM(G13:G15)</f>
        <v>493.79</v>
      </c>
      <c r="H16" s="303">
        <f>D16+E16-G16</f>
        <v>0</v>
      </c>
    </row>
    <row r="17" spans="1:10" s="27" customFormat="1" ht="40.5" customHeight="1">
      <c r="A17" s="29" t="s">
        <v>29</v>
      </c>
      <c r="B17" s="226" t="s">
        <v>203</v>
      </c>
      <c r="C17" s="1102"/>
      <c r="D17" s="1102"/>
      <c r="E17" s="1102"/>
      <c r="F17" s="1102"/>
      <c r="G17" s="304"/>
      <c r="H17" s="1102"/>
      <c r="J17" s="10"/>
    </row>
    <row r="18" spans="1:10" ht="28.5" customHeight="1">
      <c r="A18" s="13"/>
      <c r="B18" s="360" t="s">
        <v>173</v>
      </c>
      <c r="C18" s="1102"/>
      <c r="D18" s="1102"/>
      <c r="E18" s="1102"/>
      <c r="F18" s="1102"/>
      <c r="G18" s="311">
        <v>1065.17</v>
      </c>
      <c r="H18" s="1102"/>
    </row>
    <row r="19" spans="1:10" ht="19.5" customHeight="1">
      <c r="A19" s="13"/>
      <c r="B19" s="360" t="s">
        <v>30</v>
      </c>
      <c r="C19" s="1102"/>
      <c r="D19" s="1102"/>
      <c r="E19" s="1102"/>
      <c r="F19" s="1102"/>
      <c r="G19" s="299">
        <v>25.35</v>
      </c>
      <c r="H19" s="1102"/>
    </row>
    <row r="20" spans="1:10" ht="21.75" customHeight="1">
      <c r="A20" s="13"/>
      <c r="B20" s="360" t="s">
        <v>174</v>
      </c>
      <c r="C20" s="1102"/>
      <c r="D20" s="1102"/>
      <c r="E20" s="1102"/>
      <c r="F20" s="1102"/>
      <c r="G20" s="299">
        <v>118.69</v>
      </c>
      <c r="H20" s="1102"/>
      <c r="J20" s="27"/>
    </row>
    <row r="21" spans="1:10" s="27" customFormat="1" ht="27.75" customHeight="1">
      <c r="A21" s="28"/>
      <c r="B21" s="360" t="s">
        <v>31</v>
      </c>
      <c r="C21" s="1102"/>
      <c r="D21" s="1102"/>
      <c r="E21" s="1102"/>
      <c r="F21" s="1102"/>
      <c r="G21" s="319">
        <v>47.28</v>
      </c>
      <c r="H21" s="1102"/>
    </row>
    <row r="22" spans="1:10" s="27" customFormat="1" ht="19.5" customHeight="1">
      <c r="A22" s="28"/>
      <c r="B22" s="360" t="s">
        <v>172</v>
      </c>
      <c r="C22" s="1102"/>
      <c r="D22" s="1102"/>
      <c r="E22" s="1102"/>
      <c r="F22" s="1102"/>
      <c r="G22" s="304">
        <v>12.37</v>
      </c>
      <c r="H22" s="1102"/>
    </row>
    <row r="23" spans="1:10" s="27" customFormat="1" ht="27.75" customHeight="1">
      <c r="A23" s="28"/>
      <c r="B23" s="360" t="s">
        <v>175</v>
      </c>
      <c r="C23" s="1102"/>
      <c r="D23" s="1102"/>
      <c r="E23" s="1102"/>
      <c r="F23" s="1102"/>
      <c r="G23" s="304">
        <v>47.59</v>
      </c>
      <c r="H23" s="1102"/>
    </row>
    <row r="24" spans="1:10" s="27" customFormat="1" ht="18.75" customHeight="1">
      <c r="A24" s="29"/>
      <c r="B24" s="360" t="s">
        <v>176</v>
      </c>
      <c r="C24" s="1102"/>
      <c r="D24" s="1102"/>
      <c r="E24" s="1102"/>
      <c r="F24" s="1102"/>
      <c r="G24" s="304">
        <v>32.56</v>
      </c>
      <c r="H24" s="1102"/>
    </row>
    <row r="25" spans="1:10" s="27" customFormat="1" ht="19.5" customHeight="1">
      <c r="A25" s="29"/>
      <c r="B25" s="226" t="s">
        <v>28</v>
      </c>
      <c r="C25" s="303">
        <v>1349.0091211035999</v>
      </c>
      <c r="D25" s="300">
        <v>0</v>
      </c>
      <c r="E25" s="303">
        <v>1349.0091211035999</v>
      </c>
      <c r="F25" s="303">
        <v>0</v>
      </c>
      <c r="G25" s="300">
        <f>SUM(G18:G24)</f>
        <v>1349.0099999999998</v>
      </c>
      <c r="H25" s="303">
        <f>D25+E25-G25</f>
        <v>-8.7889639985405665E-4</v>
      </c>
    </row>
    <row r="26" spans="1:10" ht="31.5" customHeight="1">
      <c r="A26" s="270"/>
      <c r="B26" s="270" t="s">
        <v>32</v>
      </c>
      <c r="C26" s="303">
        <f>C25+C16</f>
        <v>1842.7991211035999</v>
      </c>
      <c r="D26" s="303">
        <f t="shared" ref="D26:F26" si="0">D25+D16</f>
        <v>0</v>
      </c>
      <c r="E26" s="303">
        <f t="shared" si="0"/>
        <v>1842.7991211035999</v>
      </c>
      <c r="F26" s="303">
        <f t="shared" si="0"/>
        <v>0</v>
      </c>
      <c r="G26" s="777">
        <f>G16+G25</f>
        <v>1842.7999999999997</v>
      </c>
      <c r="H26" s="777">
        <f>H25+H16</f>
        <v>-8.7889639985405665E-4</v>
      </c>
      <c r="J26" s="206"/>
    </row>
    <row r="27" spans="1:10" s="27" customFormat="1" ht="15.75" customHeight="1">
      <c r="C27" s="317"/>
      <c r="D27" s="317"/>
      <c r="E27" s="317"/>
      <c r="I27" s="317"/>
    </row>
    <row r="28" spans="1:10" s="27" customFormat="1" ht="15.75" customHeight="1">
      <c r="G28" s="317"/>
      <c r="I28" s="317"/>
      <c r="J28" s="317"/>
    </row>
    <row r="29" spans="1:10" ht="13.15" customHeight="1">
      <c r="A29" s="339"/>
      <c r="B29" s="9"/>
      <c r="C29" s="9"/>
      <c r="D29" s="9"/>
      <c r="E29" s="9"/>
      <c r="F29" s="337"/>
      <c r="G29" s="337"/>
      <c r="H29" s="337"/>
    </row>
    <row r="30" spans="1:10" ht="13.9" customHeight="1">
      <c r="A30" s="9" t="s">
        <v>1117</v>
      </c>
      <c r="B30" s="337"/>
      <c r="C30" s="915" t="s">
        <v>849</v>
      </c>
      <c r="D30" s="915"/>
      <c r="E30" s="915"/>
      <c r="F30" s="916" t="s">
        <v>846</v>
      </c>
      <c r="G30" s="916"/>
      <c r="H30" s="916"/>
      <c r="I30" s="26"/>
    </row>
    <row r="31" spans="1:10" ht="12.6" customHeight="1">
      <c r="A31" s="339"/>
      <c r="B31" s="9"/>
      <c r="C31" s="916" t="s">
        <v>850</v>
      </c>
      <c r="D31" s="916"/>
      <c r="E31" s="916"/>
      <c r="F31" s="1038" t="s">
        <v>845</v>
      </c>
      <c r="G31" s="1038"/>
      <c r="H31" s="1038"/>
      <c r="I31" s="342"/>
    </row>
    <row r="32" spans="1:10">
      <c r="A32" s="339"/>
      <c r="B32" s="9"/>
      <c r="C32" s="916" t="s">
        <v>851</v>
      </c>
      <c r="D32" s="916"/>
      <c r="E32" s="916"/>
      <c r="F32" s="26"/>
      <c r="G32" s="26"/>
      <c r="H32" s="26"/>
      <c r="I32" s="26"/>
    </row>
  </sheetData>
  <mergeCells count="18">
    <mergeCell ref="C32:E32"/>
    <mergeCell ref="C17:C24"/>
    <mergeCell ref="H17:H24"/>
    <mergeCell ref="F30:H30"/>
    <mergeCell ref="F31:H31"/>
    <mergeCell ref="D17:D24"/>
    <mergeCell ref="E17:E24"/>
    <mergeCell ref="F17:F24"/>
    <mergeCell ref="C31:E31"/>
    <mergeCell ref="C30:E30"/>
    <mergeCell ref="A2:H2"/>
    <mergeCell ref="A3:H3"/>
    <mergeCell ref="C12:C15"/>
    <mergeCell ref="D12:D15"/>
    <mergeCell ref="F12:F15"/>
    <mergeCell ref="H12:H15"/>
    <mergeCell ref="A5:H5"/>
    <mergeCell ref="E12:E1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F43"/>
  <sheetViews>
    <sheetView view="pageBreakPreview" topLeftCell="A16" zoomScale="85" zoomScaleSheetLayoutView="85" workbookViewId="0">
      <selection activeCell="A41" sqref="A41"/>
    </sheetView>
  </sheetViews>
  <sheetFormatPr defaultColWidth="9.140625" defaultRowHeight="12.75"/>
  <cols>
    <col min="1" max="1" width="9.140625" style="10"/>
    <col min="2" max="2" width="19.28515625" style="10" customWidth="1"/>
    <col min="3" max="3" width="28.42578125" style="10" customWidth="1"/>
    <col min="4" max="4" width="27.7109375" style="10" customWidth="1"/>
    <col min="5" max="5" width="30.28515625" style="10" customWidth="1"/>
    <col min="6" max="16384" width="9.140625" style="10"/>
  </cols>
  <sheetData>
    <row r="1" spans="1:5" customFormat="1" ht="15">
      <c r="E1" s="31" t="s">
        <v>476</v>
      </c>
    </row>
    <row r="2" spans="1:5" customFormat="1" ht="15">
      <c r="D2" s="35" t="s">
        <v>0</v>
      </c>
      <c r="E2" s="35"/>
    </row>
    <row r="3" spans="1:5" customFormat="1" ht="20.25">
      <c r="B3" s="96"/>
      <c r="C3" s="935" t="s">
        <v>857</v>
      </c>
      <c r="D3" s="935"/>
      <c r="E3" s="935"/>
    </row>
    <row r="4" spans="1:5" customFormat="1" ht="10.5" customHeight="1"/>
    <row r="5" spans="1:5" ht="30.75" customHeight="1">
      <c r="A5" s="1101" t="s">
        <v>917</v>
      </c>
      <c r="B5" s="1101"/>
      <c r="C5" s="1101"/>
      <c r="D5" s="1101"/>
      <c r="E5" s="1101"/>
    </row>
    <row r="7" spans="1:5" ht="0.75" customHeight="1"/>
    <row r="8" spans="1:5">
      <c r="A8" s="26" t="s">
        <v>700</v>
      </c>
      <c r="B8" s="26"/>
    </row>
    <row r="9" spans="1:5">
      <c r="D9" s="1106" t="s">
        <v>895</v>
      </c>
      <c r="E9" s="1106"/>
    </row>
    <row r="10" spans="1:5" ht="26.25" customHeight="1">
      <c r="A10" s="922" t="s">
        <v>2</v>
      </c>
      <c r="B10" s="922" t="s">
        <v>3</v>
      </c>
      <c r="C10" s="1103" t="s">
        <v>472</v>
      </c>
      <c r="D10" s="1104"/>
      <c r="E10" s="1105"/>
    </row>
    <row r="11" spans="1:5" ht="56.25" customHeight="1">
      <c r="A11" s="922"/>
      <c r="B11" s="922"/>
      <c r="C11" s="214" t="s">
        <v>474</v>
      </c>
      <c r="D11" s="214" t="s">
        <v>475</v>
      </c>
      <c r="E11" s="214" t="s">
        <v>473</v>
      </c>
    </row>
    <row r="12" spans="1:5" s="73" customFormat="1" ht="15.75" customHeight="1">
      <c r="A12" s="52">
        <v>1</v>
      </c>
      <c r="B12" s="51">
        <v>2</v>
      </c>
      <c r="C12" s="52">
        <v>3</v>
      </c>
      <c r="D12" s="51">
        <v>4</v>
      </c>
      <c r="E12" s="52">
        <v>5</v>
      </c>
    </row>
    <row r="13" spans="1:5" ht="15" customHeight="1">
      <c r="A13" s="173">
        <v>1</v>
      </c>
      <c r="B13" s="175" t="s">
        <v>652</v>
      </c>
      <c r="C13" s="320">
        <v>1</v>
      </c>
      <c r="D13" s="320">
        <v>9</v>
      </c>
      <c r="E13" s="320">
        <v>1601</v>
      </c>
    </row>
    <row r="14" spans="1:5" ht="15" customHeight="1">
      <c r="A14" s="173">
        <v>2</v>
      </c>
      <c r="B14" s="175" t="s">
        <v>653</v>
      </c>
      <c r="C14" s="320">
        <v>1</v>
      </c>
      <c r="D14" s="320">
        <v>10</v>
      </c>
      <c r="E14" s="320">
        <v>4825</v>
      </c>
    </row>
    <row r="15" spans="1:5" ht="15" customHeight="1">
      <c r="A15" s="173">
        <v>3</v>
      </c>
      <c r="B15" s="175" t="s">
        <v>654</v>
      </c>
      <c r="C15" s="320">
        <v>0</v>
      </c>
      <c r="D15" s="320">
        <v>8</v>
      </c>
      <c r="E15" s="320">
        <v>3745</v>
      </c>
    </row>
    <row r="16" spans="1:5" ht="15" customHeight="1">
      <c r="A16" s="173">
        <v>4</v>
      </c>
      <c r="B16" s="175" t="s">
        <v>655</v>
      </c>
      <c r="C16" s="320">
        <v>1</v>
      </c>
      <c r="D16" s="320">
        <v>11</v>
      </c>
      <c r="E16" s="320">
        <v>4623</v>
      </c>
    </row>
    <row r="17" spans="1:5" ht="15" customHeight="1">
      <c r="A17" s="173">
        <v>5</v>
      </c>
      <c r="B17" s="175" t="s">
        <v>656</v>
      </c>
      <c r="C17" s="321">
        <v>1</v>
      </c>
      <c r="D17" s="320">
        <v>8</v>
      </c>
      <c r="E17" s="320">
        <v>3156</v>
      </c>
    </row>
    <row r="18" spans="1:5" ht="15" customHeight="1">
      <c r="A18" s="173">
        <v>6</v>
      </c>
      <c r="B18" s="175" t="s">
        <v>657</v>
      </c>
      <c r="C18" s="320">
        <v>2</v>
      </c>
      <c r="D18" s="320">
        <v>12</v>
      </c>
      <c r="E18" s="320">
        <v>2131</v>
      </c>
    </row>
    <row r="19" spans="1:5" ht="15" customHeight="1">
      <c r="A19" s="173">
        <v>7</v>
      </c>
      <c r="B19" s="175" t="s">
        <v>658</v>
      </c>
      <c r="C19" s="320">
        <v>1</v>
      </c>
      <c r="D19" s="320">
        <v>9</v>
      </c>
      <c r="E19" s="320">
        <v>2950</v>
      </c>
    </row>
    <row r="20" spans="1:5" ht="15" customHeight="1">
      <c r="A20" s="173">
        <v>8</v>
      </c>
      <c r="B20" s="175" t="s">
        <v>659</v>
      </c>
      <c r="C20" s="320">
        <v>1</v>
      </c>
      <c r="D20" s="320">
        <v>11</v>
      </c>
      <c r="E20" s="320">
        <v>920</v>
      </c>
    </row>
    <row r="21" spans="1:5" ht="15" customHeight="1">
      <c r="A21" s="173">
        <v>9</v>
      </c>
      <c r="B21" s="175" t="s">
        <v>660</v>
      </c>
      <c r="C21" s="320">
        <v>1</v>
      </c>
      <c r="D21" s="320">
        <v>10</v>
      </c>
      <c r="E21" s="320">
        <v>4054</v>
      </c>
    </row>
    <row r="22" spans="1:5" ht="15" customHeight="1">
      <c r="A22" s="173">
        <v>10</v>
      </c>
      <c r="B22" s="175" t="s">
        <v>661</v>
      </c>
      <c r="C22" s="320">
        <v>1</v>
      </c>
      <c r="D22" s="320">
        <v>9</v>
      </c>
      <c r="E22" s="320">
        <v>2946</v>
      </c>
    </row>
    <row r="23" spans="1:5" ht="15" customHeight="1">
      <c r="A23" s="173">
        <v>11</v>
      </c>
      <c r="B23" s="175" t="s">
        <v>662</v>
      </c>
      <c r="C23" s="320">
        <v>2</v>
      </c>
      <c r="D23" s="320">
        <v>8</v>
      </c>
      <c r="E23" s="320">
        <v>2236</v>
      </c>
    </row>
    <row r="24" spans="1:5" ht="15" customHeight="1">
      <c r="A24" s="173">
        <v>12</v>
      </c>
      <c r="B24" s="175" t="s">
        <v>663</v>
      </c>
      <c r="C24" s="320">
        <v>1</v>
      </c>
      <c r="D24" s="320">
        <v>9</v>
      </c>
      <c r="E24" s="320">
        <v>1925</v>
      </c>
    </row>
    <row r="25" spans="1:5" ht="15" customHeight="1">
      <c r="A25" s="173">
        <v>13</v>
      </c>
      <c r="B25" s="175" t="s">
        <v>664</v>
      </c>
      <c r="C25" s="320">
        <v>1</v>
      </c>
      <c r="D25" s="320">
        <v>11</v>
      </c>
      <c r="E25" s="320">
        <v>3282</v>
      </c>
    </row>
    <row r="26" spans="1:5" s="174" customFormat="1" ht="15" customHeight="1">
      <c r="A26" s="173">
        <v>14</v>
      </c>
      <c r="B26" s="175" t="s">
        <v>665</v>
      </c>
      <c r="C26" s="320">
        <v>1</v>
      </c>
      <c r="D26" s="320">
        <v>10</v>
      </c>
      <c r="E26" s="320">
        <v>5755</v>
      </c>
    </row>
    <row r="27" spans="1:5" s="174" customFormat="1" ht="15" customHeight="1">
      <c r="A27" s="173">
        <v>15</v>
      </c>
      <c r="B27" s="175" t="s">
        <v>666</v>
      </c>
      <c r="C27" s="320">
        <v>2</v>
      </c>
      <c r="D27" s="320">
        <v>8</v>
      </c>
      <c r="E27" s="320">
        <v>5514</v>
      </c>
    </row>
    <row r="28" spans="1:5" s="174" customFormat="1" ht="15" customHeight="1">
      <c r="A28" s="173">
        <v>16</v>
      </c>
      <c r="B28" s="175" t="s">
        <v>667</v>
      </c>
      <c r="C28" s="320">
        <v>3</v>
      </c>
      <c r="D28" s="320">
        <v>10</v>
      </c>
      <c r="E28" s="320">
        <v>6157</v>
      </c>
    </row>
    <row r="29" spans="1:5" s="174" customFormat="1" ht="15" customHeight="1">
      <c r="A29" s="173">
        <v>17</v>
      </c>
      <c r="B29" s="175" t="s">
        <v>668</v>
      </c>
      <c r="C29" s="320">
        <v>1</v>
      </c>
      <c r="D29" s="320">
        <v>8</v>
      </c>
      <c r="E29" s="320">
        <v>3710</v>
      </c>
    </row>
    <row r="30" spans="1:5" s="174" customFormat="1" ht="15" customHeight="1">
      <c r="A30" s="173">
        <v>18</v>
      </c>
      <c r="B30" s="175" t="s">
        <v>669</v>
      </c>
      <c r="C30" s="320">
        <v>2</v>
      </c>
      <c r="D30" s="320">
        <v>9</v>
      </c>
      <c r="E30" s="320">
        <v>5659</v>
      </c>
    </row>
    <row r="31" spans="1:5" s="174" customFormat="1" ht="15" customHeight="1">
      <c r="A31" s="173">
        <v>19</v>
      </c>
      <c r="B31" s="175" t="s">
        <v>670</v>
      </c>
      <c r="C31" s="320">
        <v>8</v>
      </c>
      <c r="D31" s="320">
        <v>11</v>
      </c>
      <c r="E31" s="320">
        <v>5856</v>
      </c>
    </row>
    <row r="32" spans="1:5" s="174" customFormat="1" ht="15" customHeight="1">
      <c r="A32" s="173">
        <v>20</v>
      </c>
      <c r="B32" s="175" t="s">
        <v>671</v>
      </c>
      <c r="C32" s="320">
        <v>1</v>
      </c>
      <c r="D32" s="320">
        <v>9</v>
      </c>
      <c r="E32" s="320">
        <v>4223</v>
      </c>
    </row>
    <row r="33" spans="1:6" s="174" customFormat="1" ht="15" customHeight="1">
      <c r="A33" s="173">
        <v>21</v>
      </c>
      <c r="B33" s="175" t="s">
        <v>672</v>
      </c>
      <c r="C33" s="320">
        <v>0</v>
      </c>
      <c r="D33" s="320">
        <v>8</v>
      </c>
      <c r="E33" s="320">
        <v>771</v>
      </c>
    </row>
    <row r="34" spans="1:6" ht="15" customHeight="1">
      <c r="A34" s="173">
        <v>22</v>
      </c>
      <c r="B34" s="175" t="s">
        <v>673</v>
      </c>
      <c r="C34" s="320">
        <v>1</v>
      </c>
      <c r="D34" s="320">
        <v>10</v>
      </c>
      <c r="E34" s="320">
        <v>1605</v>
      </c>
    </row>
    <row r="35" spans="1:6" s="174" customFormat="1" ht="15" customHeight="1">
      <c r="A35" s="173">
        <v>23</v>
      </c>
      <c r="B35" s="175" t="s">
        <v>674</v>
      </c>
      <c r="C35" s="320">
        <v>1</v>
      </c>
      <c r="D35" s="320">
        <v>9</v>
      </c>
      <c r="E35" s="320">
        <v>2265</v>
      </c>
    </row>
    <row r="36" spans="1:6" s="174" customFormat="1" ht="15" customHeight="1">
      <c r="A36" s="176">
        <v>24</v>
      </c>
      <c r="B36" s="175" t="s">
        <v>675</v>
      </c>
      <c r="C36" s="320">
        <v>1</v>
      </c>
      <c r="D36" s="320">
        <v>8</v>
      </c>
      <c r="E36" s="320">
        <v>352</v>
      </c>
    </row>
    <row r="37" spans="1:6" ht="15" customHeight="1">
      <c r="A37" s="1027" t="s">
        <v>16</v>
      </c>
      <c r="B37" s="1028"/>
      <c r="C37" s="322">
        <f>SUM(C13:C36)</f>
        <v>35</v>
      </c>
      <c r="D37" s="322">
        <f>SUM(D13:D36)</f>
        <v>225</v>
      </c>
      <c r="E37" s="322">
        <f>SUM(E13:E36)</f>
        <v>80261</v>
      </c>
    </row>
    <row r="38" spans="1:6" ht="15">
      <c r="D38" s="483"/>
      <c r="E38" s="482"/>
    </row>
    <row r="39" spans="1:6" s="246" customFormat="1">
      <c r="A39" s="339"/>
      <c r="B39" s="339"/>
      <c r="C39" s="339"/>
      <c r="D39" s="339"/>
      <c r="E39" s="6"/>
    </row>
    <row r="40" spans="1:6">
      <c r="A40" s="9"/>
      <c r="B40" s="339"/>
      <c r="C40" s="339"/>
      <c r="D40" s="337"/>
      <c r="E40" s="337"/>
    </row>
    <row r="41" spans="1:6" ht="12.75" customHeight="1">
      <c r="A41" s="9" t="s">
        <v>1117</v>
      </c>
      <c r="B41" s="337"/>
      <c r="C41" s="349" t="s">
        <v>849</v>
      </c>
      <c r="D41" s="916" t="s">
        <v>846</v>
      </c>
      <c r="E41" s="916"/>
      <c r="F41" s="338"/>
    </row>
    <row r="42" spans="1:6" ht="12.75" customHeight="1">
      <c r="A42" s="339"/>
      <c r="B42" s="9"/>
      <c r="C42" s="350" t="s">
        <v>850</v>
      </c>
      <c r="D42" s="1038" t="s">
        <v>845</v>
      </c>
      <c r="E42" s="1038"/>
      <c r="F42" s="340"/>
    </row>
    <row r="43" spans="1:6">
      <c r="A43" s="339"/>
      <c r="B43" s="339"/>
      <c r="C43" s="350" t="s">
        <v>851</v>
      </c>
      <c r="D43" s="26"/>
      <c r="E43" s="26"/>
    </row>
  </sheetData>
  <mergeCells count="9">
    <mergeCell ref="D41:E41"/>
    <mergeCell ref="D42:E42"/>
    <mergeCell ref="A37:B37"/>
    <mergeCell ref="C3:E3"/>
    <mergeCell ref="A5:E5"/>
    <mergeCell ref="C10:E10"/>
    <mergeCell ref="D9:E9"/>
    <mergeCell ref="B10:B11"/>
    <mergeCell ref="A10:A11"/>
  </mergeCells>
  <printOptions horizontalCentered="1"/>
  <pageMargins left="0.70866141732283472" right="0.70866141732283472" top="0.23622047244094491" bottom="0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H13"/>
  <sheetViews>
    <sheetView topLeftCell="A13" zoomScaleSheetLayoutView="90" workbookViewId="0">
      <selection activeCell="N21" sqref="N21"/>
    </sheetView>
  </sheetViews>
  <sheetFormatPr defaultRowHeight="12.75"/>
  <sheetData>
    <row r="2" spans="2:8">
      <c r="B2" s="9"/>
    </row>
    <row r="4" spans="2:8" ht="12.75" customHeight="1">
      <c r="B4" s="880"/>
      <c r="C4" s="880"/>
      <c r="D4" s="880"/>
      <c r="E4" s="880"/>
      <c r="F4" s="880"/>
      <c r="G4" s="880"/>
      <c r="H4" s="880"/>
    </row>
    <row r="5" spans="2:8" ht="12.75" customHeight="1">
      <c r="B5" s="880"/>
      <c r="C5" s="880"/>
      <c r="D5" s="880"/>
      <c r="E5" s="880"/>
      <c r="F5" s="880"/>
      <c r="G5" s="880"/>
      <c r="H5" s="880"/>
    </row>
    <row r="6" spans="2:8" ht="12.75" customHeight="1">
      <c r="B6" s="880"/>
      <c r="C6" s="880"/>
      <c r="D6" s="880"/>
      <c r="E6" s="880"/>
      <c r="F6" s="880"/>
      <c r="G6" s="880"/>
      <c r="H6" s="880"/>
    </row>
    <row r="7" spans="2:8" ht="12.75" customHeight="1">
      <c r="B7" s="880"/>
      <c r="C7" s="880"/>
      <c r="D7" s="880"/>
      <c r="E7" s="880"/>
      <c r="F7" s="880"/>
      <c r="G7" s="880"/>
      <c r="H7" s="880"/>
    </row>
    <row r="8" spans="2:8" ht="12.75" customHeight="1">
      <c r="B8" s="880"/>
      <c r="C8" s="880"/>
      <c r="D8" s="880"/>
      <c r="E8" s="880"/>
      <c r="F8" s="880"/>
      <c r="G8" s="880"/>
      <c r="H8" s="880"/>
    </row>
    <row r="9" spans="2:8" ht="12.75" customHeight="1">
      <c r="B9" s="880"/>
      <c r="C9" s="880"/>
      <c r="D9" s="880"/>
      <c r="E9" s="880"/>
      <c r="F9" s="880"/>
      <c r="G9" s="880"/>
      <c r="H9" s="880"/>
    </row>
    <row r="10" spans="2:8" ht="12.75" customHeight="1">
      <c r="B10" s="880"/>
      <c r="C10" s="880"/>
      <c r="D10" s="880"/>
      <c r="E10" s="880"/>
      <c r="F10" s="880"/>
      <c r="G10" s="880"/>
      <c r="H10" s="880"/>
    </row>
    <row r="11" spans="2:8" ht="12.75" customHeight="1">
      <c r="B11" s="880"/>
      <c r="C11" s="880"/>
      <c r="D11" s="880"/>
      <c r="E11" s="880"/>
      <c r="F11" s="880"/>
      <c r="G11" s="880"/>
      <c r="H11" s="880"/>
    </row>
    <row r="12" spans="2:8" ht="12.75" customHeight="1">
      <c r="B12" s="880"/>
      <c r="C12" s="880"/>
      <c r="D12" s="880"/>
      <c r="E12" s="880"/>
      <c r="F12" s="880"/>
      <c r="G12" s="880"/>
      <c r="H12" s="880"/>
    </row>
    <row r="13" spans="2:8" ht="12.75" customHeight="1">
      <c r="B13" s="880"/>
      <c r="C13" s="880"/>
      <c r="D13" s="880"/>
      <c r="E13" s="880"/>
      <c r="F13" s="880"/>
      <c r="G13" s="880"/>
      <c r="H13" s="880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scale="91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J42"/>
  <sheetViews>
    <sheetView view="pageBreakPreview" topLeftCell="A10" zoomScale="80" zoomScaleSheetLayoutView="80" workbookViewId="0">
      <selection activeCell="A40" sqref="A40"/>
    </sheetView>
  </sheetViews>
  <sheetFormatPr defaultRowHeight="12.75"/>
  <cols>
    <col min="1" max="1" width="6.140625" customWidth="1"/>
    <col min="2" max="2" width="14.42578125" customWidth="1"/>
    <col min="3" max="3" width="14.28515625" customWidth="1"/>
    <col min="4" max="5" width="13.5703125" customWidth="1"/>
    <col min="6" max="7" width="12.85546875" customWidth="1"/>
    <col min="8" max="8" width="15.28515625" customWidth="1"/>
    <col min="9" max="9" width="15.42578125" customWidth="1"/>
    <col min="10" max="10" width="13.28515625" customWidth="1"/>
  </cols>
  <sheetData>
    <row r="1" spans="1:10" ht="18">
      <c r="I1" s="1107" t="s">
        <v>635</v>
      </c>
      <c r="J1" s="1107"/>
    </row>
    <row r="2" spans="1:10" ht="18">
      <c r="C2" s="1111" t="s">
        <v>0</v>
      </c>
      <c r="D2" s="1111"/>
      <c r="E2" s="1111"/>
      <c r="F2" s="1111"/>
      <c r="G2" s="1111"/>
      <c r="H2" s="1111"/>
      <c r="I2" s="138"/>
      <c r="J2" s="131"/>
    </row>
    <row r="3" spans="1:10" ht="21">
      <c r="B3" s="1112" t="s">
        <v>857</v>
      </c>
      <c r="C3" s="1112"/>
      <c r="D3" s="1112"/>
      <c r="E3" s="1112"/>
      <c r="F3" s="1112"/>
      <c r="G3" s="1112"/>
      <c r="H3" s="1112"/>
      <c r="I3" s="132"/>
      <c r="J3" s="132"/>
    </row>
    <row r="4" spans="1:10" ht="21">
      <c r="C4" s="120"/>
      <c r="D4" s="120"/>
      <c r="E4" s="120"/>
      <c r="F4" s="120"/>
      <c r="G4" s="120"/>
      <c r="H4" s="120"/>
      <c r="I4" s="120"/>
      <c r="J4" s="132"/>
    </row>
    <row r="5" spans="1:10" ht="20.25" customHeight="1">
      <c r="C5" s="1108" t="s">
        <v>918</v>
      </c>
      <c r="D5" s="1108"/>
      <c r="E5" s="1108"/>
      <c r="F5" s="1108"/>
      <c r="G5" s="1108"/>
      <c r="H5" s="1108"/>
      <c r="I5" s="1108"/>
    </row>
    <row r="6" spans="1:10" ht="20.25" customHeight="1">
      <c r="A6" s="26" t="s">
        <v>700</v>
      </c>
      <c r="B6" s="26"/>
      <c r="C6" s="133"/>
      <c r="D6" s="133"/>
      <c r="E6" s="133"/>
      <c r="F6" s="133"/>
      <c r="G6" s="133"/>
      <c r="H6" s="133"/>
      <c r="I6" s="1110"/>
      <c r="J6" s="1110"/>
    </row>
    <row r="7" spans="1:10" ht="15" customHeight="1">
      <c r="A7" s="1109" t="s">
        <v>70</v>
      </c>
      <c r="B7" s="1109" t="s">
        <v>33</v>
      </c>
      <c r="C7" s="1109" t="s">
        <v>378</v>
      </c>
      <c r="D7" s="1109" t="s">
        <v>360</v>
      </c>
      <c r="E7" s="1113" t="s">
        <v>422</v>
      </c>
      <c r="F7" s="1109" t="s">
        <v>359</v>
      </c>
      <c r="G7" s="1109"/>
      <c r="H7" s="1109"/>
      <c r="I7" s="1109" t="s">
        <v>382</v>
      </c>
      <c r="J7" s="1113" t="s">
        <v>383</v>
      </c>
    </row>
    <row r="8" spans="1:10" ht="12.75" customHeight="1">
      <c r="A8" s="1109"/>
      <c r="B8" s="1109"/>
      <c r="C8" s="1109"/>
      <c r="D8" s="1109"/>
      <c r="E8" s="1114"/>
      <c r="F8" s="1109" t="s">
        <v>379</v>
      </c>
      <c r="G8" s="1113" t="s">
        <v>380</v>
      </c>
      <c r="H8" s="1109" t="s">
        <v>381</v>
      </c>
      <c r="I8" s="1109"/>
      <c r="J8" s="1114"/>
    </row>
    <row r="9" spans="1:10" ht="20.25" customHeight="1">
      <c r="A9" s="1109"/>
      <c r="B9" s="1109"/>
      <c r="C9" s="1109"/>
      <c r="D9" s="1109"/>
      <c r="E9" s="1114"/>
      <c r="F9" s="1109"/>
      <c r="G9" s="1114"/>
      <c r="H9" s="1109"/>
      <c r="I9" s="1109"/>
      <c r="J9" s="1114"/>
    </row>
    <row r="10" spans="1:10" ht="63.75" customHeight="1">
      <c r="A10" s="1109"/>
      <c r="B10" s="1109"/>
      <c r="C10" s="1109"/>
      <c r="D10" s="1109"/>
      <c r="E10" s="1115"/>
      <c r="F10" s="1109"/>
      <c r="G10" s="1115"/>
      <c r="H10" s="1109"/>
      <c r="I10" s="1109"/>
      <c r="J10" s="1115"/>
    </row>
    <row r="11" spans="1:10" ht="15">
      <c r="A11" s="134">
        <v>1</v>
      </c>
      <c r="B11" s="134">
        <v>2</v>
      </c>
      <c r="C11" s="135">
        <v>3</v>
      </c>
      <c r="D11" s="134">
        <v>4</v>
      </c>
      <c r="E11" s="135">
        <v>5</v>
      </c>
      <c r="F11" s="134">
        <v>6</v>
      </c>
      <c r="G11" s="135">
        <v>7</v>
      </c>
      <c r="H11" s="134">
        <v>8</v>
      </c>
      <c r="I11" s="135">
        <v>9</v>
      </c>
      <c r="J11" s="134">
        <v>10</v>
      </c>
    </row>
    <row r="12" spans="1:10" ht="12.75" customHeight="1">
      <c r="A12" s="173">
        <v>1</v>
      </c>
      <c r="B12" s="175" t="s">
        <v>652</v>
      </c>
      <c r="C12" s="1116" t="s">
        <v>793</v>
      </c>
      <c r="D12" s="1117"/>
      <c r="E12" s="1117"/>
      <c r="F12" s="1117"/>
      <c r="G12" s="1117"/>
      <c r="H12" s="1117"/>
      <c r="I12" s="1117"/>
      <c r="J12" s="1117"/>
    </row>
    <row r="13" spans="1:10" ht="12.75" customHeight="1">
      <c r="A13" s="173">
        <v>2</v>
      </c>
      <c r="B13" s="175" t="s">
        <v>653</v>
      </c>
      <c r="C13" s="1118"/>
      <c r="D13" s="1119"/>
      <c r="E13" s="1119"/>
      <c r="F13" s="1119"/>
      <c r="G13" s="1119"/>
      <c r="H13" s="1119"/>
      <c r="I13" s="1119"/>
      <c r="J13" s="1119"/>
    </row>
    <row r="14" spans="1:10" ht="12.75" customHeight="1">
      <c r="A14" s="173">
        <v>3</v>
      </c>
      <c r="B14" s="175" t="s">
        <v>654</v>
      </c>
      <c r="C14" s="1118"/>
      <c r="D14" s="1119"/>
      <c r="E14" s="1119"/>
      <c r="F14" s="1119"/>
      <c r="G14" s="1119"/>
      <c r="H14" s="1119"/>
      <c r="I14" s="1119"/>
      <c r="J14" s="1119"/>
    </row>
    <row r="15" spans="1:10" ht="12.75" customHeight="1">
      <c r="A15" s="173">
        <v>4</v>
      </c>
      <c r="B15" s="175" t="s">
        <v>655</v>
      </c>
      <c r="C15" s="1118"/>
      <c r="D15" s="1119"/>
      <c r="E15" s="1119"/>
      <c r="F15" s="1119"/>
      <c r="G15" s="1119"/>
      <c r="H15" s="1119"/>
      <c r="I15" s="1119"/>
      <c r="J15" s="1119"/>
    </row>
    <row r="16" spans="1:10" ht="12.75" customHeight="1">
      <c r="A16" s="173">
        <v>5</v>
      </c>
      <c r="B16" s="175" t="s">
        <v>656</v>
      </c>
      <c r="C16" s="1118"/>
      <c r="D16" s="1119"/>
      <c r="E16" s="1119"/>
      <c r="F16" s="1119"/>
      <c r="G16" s="1119"/>
      <c r="H16" s="1119"/>
      <c r="I16" s="1119"/>
      <c r="J16" s="1119"/>
    </row>
    <row r="17" spans="1:10" ht="12.75" customHeight="1">
      <c r="A17" s="173">
        <v>6</v>
      </c>
      <c r="B17" s="175" t="s">
        <v>657</v>
      </c>
      <c r="C17" s="1118"/>
      <c r="D17" s="1119"/>
      <c r="E17" s="1119"/>
      <c r="F17" s="1119"/>
      <c r="G17" s="1119"/>
      <c r="H17" s="1119"/>
      <c r="I17" s="1119"/>
      <c r="J17" s="1119"/>
    </row>
    <row r="18" spans="1:10" ht="12.75" customHeight="1">
      <c r="A18" s="173">
        <v>7</v>
      </c>
      <c r="B18" s="175" t="s">
        <v>658</v>
      </c>
      <c r="C18" s="1118"/>
      <c r="D18" s="1119"/>
      <c r="E18" s="1119"/>
      <c r="F18" s="1119"/>
      <c r="G18" s="1119"/>
      <c r="H18" s="1119"/>
      <c r="I18" s="1119"/>
      <c r="J18" s="1119"/>
    </row>
    <row r="19" spans="1:10" ht="12.75" customHeight="1">
      <c r="A19" s="173">
        <v>8</v>
      </c>
      <c r="B19" s="175" t="s">
        <v>659</v>
      </c>
      <c r="C19" s="1118"/>
      <c r="D19" s="1119"/>
      <c r="E19" s="1119"/>
      <c r="F19" s="1119"/>
      <c r="G19" s="1119"/>
      <c r="H19" s="1119"/>
      <c r="I19" s="1119"/>
      <c r="J19" s="1119"/>
    </row>
    <row r="20" spans="1:10" ht="12.75" customHeight="1">
      <c r="A20" s="173">
        <v>9</v>
      </c>
      <c r="B20" s="175" t="s">
        <v>660</v>
      </c>
      <c r="C20" s="1118"/>
      <c r="D20" s="1119"/>
      <c r="E20" s="1119"/>
      <c r="F20" s="1119"/>
      <c r="G20" s="1119"/>
      <c r="H20" s="1119"/>
      <c r="I20" s="1119"/>
      <c r="J20" s="1119"/>
    </row>
    <row r="21" spans="1:10" ht="12.75" customHeight="1">
      <c r="A21" s="173">
        <v>10</v>
      </c>
      <c r="B21" s="175" t="s">
        <v>661</v>
      </c>
      <c r="C21" s="1118"/>
      <c r="D21" s="1119"/>
      <c r="E21" s="1119"/>
      <c r="F21" s="1119"/>
      <c r="G21" s="1119"/>
      <c r="H21" s="1119"/>
      <c r="I21" s="1119"/>
      <c r="J21" s="1119"/>
    </row>
    <row r="22" spans="1:10" ht="12.75" customHeight="1">
      <c r="A22" s="173">
        <v>11</v>
      </c>
      <c r="B22" s="175" t="s">
        <v>662</v>
      </c>
      <c r="C22" s="1118"/>
      <c r="D22" s="1119"/>
      <c r="E22" s="1119"/>
      <c r="F22" s="1119"/>
      <c r="G22" s="1119"/>
      <c r="H22" s="1119"/>
      <c r="I22" s="1119"/>
      <c r="J22" s="1119"/>
    </row>
    <row r="23" spans="1:10" ht="12.75" customHeight="1">
      <c r="A23" s="173">
        <v>12</v>
      </c>
      <c r="B23" s="175" t="s">
        <v>663</v>
      </c>
      <c r="C23" s="1118"/>
      <c r="D23" s="1119"/>
      <c r="E23" s="1119"/>
      <c r="F23" s="1119"/>
      <c r="G23" s="1119"/>
      <c r="H23" s="1119"/>
      <c r="I23" s="1119"/>
      <c r="J23" s="1119"/>
    </row>
    <row r="24" spans="1:10" ht="12.75" customHeight="1">
      <c r="A24" s="173">
        <v>13</v>
      </c>
      <c r="B24" s="175" t="s">
        <v>664</v>
      </c>
      <c r="C24" s="1118"/>
      <c r="D24" s="1119"/>
      <c r="E24" s="1119"/>
      <c r="F24" s="1119"/>
      <c r="G24" s="1119"/>
      <c r="H24" s="1119"/>
      <c r="I24" s="1119"/>
      <c r="J24" s="1119"/>
    </row>
    <row r="25" spans="1:10" ht="12.75" customHeight="1">
      <c r="A25" s="173">
        <v>14</v>
      </c>
      <c r="B25" s="175" t="s">
        <v>665</v>
      </c>
      <c r="C25" s="1118"/>
      <c r="D25" s="1119"/>
      <c r="E25" s="1119"/>
      <c r="F25" s="1119"/>
      <c r="G25" s="1119"/>
      <c r="H25" s="1119"/>
      <c r="I25" s="1119"/>
      <c r="J25" s="1119"/>
    </row>
    <row r="26" spans="1:10" ht="12.75" customHeight="1">
      <c r="A26" s="173">
        <v>15</v>
      </c>
      <c r="B26" s="175" t="s">
        <v>666</v>
      </c>
      <c r="C26" s="1118"/>
      <c r="D26" s="1119"/>
      <c r="E26" s="1119"/>
      <c r="F26" s="1119"/>
      <c r="G26" s="1119"/>
      <c r="H26" s="1119"/>
      <c r="I26" s="1119"/>
      <c r="J26" s="1119"/>
    </row>
    <row r="27" spans="1:10" ht="12.75" customHeight="1">
      <c r="A27" s="173">
        <v>16</v>
      </c>
      <c r="B27" s="175" t="s">
        <v>667</v>
      </c>
      <c r="C27" s="1118"/>
      <c r="D27" s="1119"/>
      <c r="E27" s="1119"/>
      <c r="F27" s="1119"/>
      <c r="G27" s="1119"/>
      <c r="H27" s="1119"/>
      <c r="I27" s="1119"/>
      <c r="J27" s="1119"/>
    </row>
    <row r="28" spans="1:10" ht="12.75" customHeight="1">
      <c r="A28" s="173">
        <v>17</v>
      </c>
      <c r="B28" s="175" t="s">
        <v>668</v>
      </c>
      <c r="C28" s="1118"/>
      <c r="D28" s="1119"/>
      <c r="E28" s="1119"/>
      <c r="F28" s="1119"/>
      <c r="G28" s="1119"/>
      <c r="H28" s="1119"/>
      <c r="I28" s="1119"/>
      <c r="J28" s="1119"/>
    </row>
    <row r="29" spans="1:10" ht="12.75" customHeight="1">
      <c r="A29" s="173">
        <v>18</v>
      </c>
      <c r="B29" s="175" t="s">
        <v>669</v>
      </c>
      <c r="C29" s="1118"/>
      <c r="D29" s="1119"/>
      <c r="E29" s="1119"/>
      <c r="F29" s="1119"/>
      <c r="G29" s="1119"/>
      <c r="H29" s="1119"/>
      <c r="I29" s="1119"/>
      <c r="J29" s="1119"/>
    </row>
    <row r="30" spans="1:10" ht="12.75" customHeight="1">
      <c r="A30" s="173">
        <v>19</v>
      </c>
      <c r="B30" s="175" t="s">
        <v>670</v>
      </c>
      <c r="C30" s="1118"/>
      <c r="D30" s="1119"/>
      <c r="E30" s="1119"/>
      <c r="F30" s="1119"/>
      <c r="G30" s="1119"/>
      <c r="H30" s="1119"/>
      <c r="I30" s="1119"/>
      <c r="J30" s="1119"/>
    </row>
    <row r="31" spans="1:10" ht="12.75" customHeight="1">
      <c r="A31" s="173">
        <v>20</v>
      </c>
      <c r="B31" s="175" t="s">
        <v>671</v>
      </c>
      <c r="C31" s="1118"/>
      <c r="D31" s="1119"/>
      <c r="E31" s="1119"/>
      <c r="F31" s="1119"/>
      <c r="G31" s="1119"/>
      <c r="H31" s="1119"/>
      <c r="I31" s="1119"/>
      <c r="J31" s="1119"/>
    </row>
    <row r="32" spans="1:10" ht="12.75" customHeight="1">
      <c r="A32" s="173">
        <v>21</v>
      </c>
      <c r="B32" s="175" t="s">
        <v>672</v>
      </c>
      <c r="C32" s="1118"/>
      <c r="D32" s="1119"/>
      <c r="E32" s="1119"/>
      <c r="F32" s="1119"/>
      <c r="G32" s="1119"/>
      <c r="H32" s="1119"/>
      <c r="I32" s="1119"/>
      <c r="J32" s="1119"/>
    </row>
    <row r="33" spans="1:10" ht="12.75" customHeight="1">
      <c r="A33" s="173">
        <v>22</v>
      </c>
      <c r="B33" s="175" t="s">
        <v>673</v>
      </c>
      <c r="C33" s="1118"/>
      <c r="D33" s="1119"/>
      <c r="E33" s="1119"/>
      <c r="F33" s="1119"/>
      <c r="G33" s="1119"/>
      <c r="H33" s="1119"/>
      <c r="I33" s="1119"/>
      <c r="J33" s="1119"/>
    </row>
    <row r="34" spans="1:10" ht="12.75" customHeight="1">
      <c r="A34" s="173">
        <v>23</v>
      </c>
      <c r="B34" s="175" t="s">
        <v>674</v>
      </c>
      <c r="C34" s="1118"/>
      <c r="D34" s="1119"/>
      <c r="E34" s="1119"/>
      <c r="F34" s="1119"/>
      <c r="G34" s="1119"/>
      <c r="H34" s="1119"/>
      <c r="I34" s="1119"/>
      <c r="J34" s="1119"/>
    </row>
    <row r="35" spans="1:10" ht="12.75" customHeight="1">
      <c r="A35" s="176">
        <v>24</v>
      </c>
      <c r="B35" s="175" t="s">
        <v>675</v>
      </c>
      <c r="C35" s="1118"/>
      <c r="D35" s="1119"/>
      <c r="E35" s="1119"/>
      <c r="F35" s="1119"/>
      <c r="G35" s="1119"/>
      <c r="H35" s="1119"/>
      <c r="I35" s="1119"/>
      <c r="J35" s="1119"/>
    </row>
    <row r="36" spans="1:10" ht="12.75" customHeight="1">
      <c r="A36" s="1027" t="s">
        <v>16</v>
      </c>
      <c r="B36" s="1028"/>
      <c r="C36" s="1120"/>
      <c r="D36" s="1121"/>
      <c r="E36" s="1121"/>
      <c r="F36" s="1121"/>
      <c r="G36" s="1121"/>
      <c r="H36" s="1121"/>
      <c r="I36" s="1121"/>
      <c r="J36" s="1121"/>
    </row>
    <row r="38" spans="1:10">
      <c r="A38" s="125"/>
      <c r="B38" s="125"/>
      <c r="C38" s="125"/>
      <c r="D38" s="125"/>
      <c r="E38" s="125"/>
      <c r="F38" s="125"/>
      <c r="G38" s="125"/>
      <c r="H38" s="125"/>
      <c r="I38" s="125"/>
      <c r="J38" s="125"/>
    </row>
    <row r="39" spans="1:10" ht="1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</row>
    <row r="40" spans="1:10" ht="15" customHeight="1">
      <c r="A40" s="9" t="s">
        <v>1117</v>
      </c>
      <c r="B40" s="337"/>
      <c r="C40" s="337"/>
      <c r="D40" s="915" t="s">
        <v>849</v>
      </c>
      <c r="E40" s="915"/>
      <c r="F40" s="915"/>
      <c r="G40" s="916" t="s">
        <v>846</v>
      </c>
      <c r="H40" s="916"/>
      <c r="I40" s="916"/>
      <c r="J40" s="916"/>
    </row>
    <row r="41" spans="1:10" ht="12.75" customHeight="1">
      <c r="A41" s="339"/>
      <c r="B41" s="9"/>
      <c r="C41" s="9"/>
      <c r="D41" s="916" t="s">
        <v>850</v>
      </c>
      <c r="E41" s="916"/>
      <c r="F41" s="916"/>
      <c r="G41" s="1038" t="s">
        <v>845</v>
      </c>
      <c r="H41" s="1038"/>
      <c r="I41" s="1038"/>
      <c r="J41" s="1038"/>
    </row>
    <row r="42" spans="1:10">
      <c r="B42" s="125"/>
      <c r="C42" s="125"/>
      <c r="D42" s="916" t="s">
        <v>851</v>
      </c>
      <c r="E42" s="916"/>
      <c r="F42" s="916"/>
      <c r="G42" s="125"/>
      <c r="H42" s="125"/>
      <c r="I42" s="125"/>
      <c r="J42" s="125"/>
    </row>
  </sheetData>
  <mergeCells count="23">
    <mergeCell ref="D40:F40"/>
    <mergeCell ref="D41:F41"/>
    <mergeCell ref="D42:F42"/>
    <mergeCell ref="A36:B36"/>
    <mergeCell ref="A7:A10"/>
    <mergeCell ref="B7:B10"/>
    <mergeCell ref="C7:C10"/>
    <mergeCell ref="F7:H7"/>
    <mergeCell ref="G41:J41"/>
    <mergeCell ref="G40:J40"/>
    <mergeCell ref="C12:J36"/>
    <mergeCell ref="I1:J1"/>
    <mergeCell ref="C5:I5"/>
    <mergeCell ref="D7:D10"/>
    <mergeCell ref="I6:J6"/>
    <mergeCell ref="C2:H2"/>
    <mergeCell ref="B3:H3"/>
    <mergeCell ref="J7:J10"/>
    <mergeCell ref="F8:F10"/>
    <mergeCell ref="G8:G10"/>
    <mergeCell ref="H8:H10"/>
    <mergeCell ref="I7:I10"/>
    <mergeCell ref="E7:E10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232CD"/>
    <pageSetUpPr fitToPage="1"/>
  </sheetPr>
  <dimension ref="A1:K39"/>
  <sheetViews>
    <sheetView topLeftCell="A19" zoomScaleSheetLayoutView="68" workbookViewId="0">
      <selection activeCell="A37" sqref="A37"/>
    </sheetView>
  </sheetViews>
  <sheetFormatPr defaultRowHeight="12.75"/>
  <cols>
    <col min="1" max="1" width="6.28515625" style="503" customWidth="1"/>
    <col min="2" max="2" width="13.7109375" style="503" customWidth="1"/>
    <col min="3" max="3" width="9.140625" style="503"/>
    <col min="4" max="4" width="13.140625" style="503" customWidth="1"/>
    <col min="5" max="5" width="9.140625" style="503"/>
    <col min="6" max="6" width="11.5703125" style="503" customWidth="1"/>
    <col min="7" max="7" width="10.42578125" style="503" customWidth="1"/>
    <col min="8" max="8" width="20.28515625" style="503" customWidth="1"/>
    <col min="9" max="9" width="10.42578125" style="503" customWidth="1"/>
    <col min="10" max="10" width="22.85546875" style="503" customWidth="1"/>
    <col min="11" max="16384" width="9.140625" style="503"/>
  </cols>
  <sheetData>
    <row r="1" spans="1:10" ht="18">
      <c r="A1" s="986" t="s">
        <v>0</v>
      </c>
      <c r="B1" s="986"/>
      <c r="C1" s="986"/>
      <c r="D1" s="986"/>
      <c r="E1" s="986"/>
      <c r="F1" s="986"/>
      <c r="G1" s="986"/>
      <c r="H1" s="986"/>
      <c r="I1" s="637"/>
      <c r="J1" s="638" t="s">
        <v>516</v>
      </c>
    </row>
    <row r="2" spans="1:10" ht="21">
      <c r="A2" s="987" t="s">
        <v>857</v>
      </c>
      <c r="B2" s="987"/>
      <c r="C2" s="987"/>
      <c r="D2" s="987"/>
      <c r="E2" s="987"/>
      <c r="F2" s="987"/>
      <c r="G2" s="987"/>
      <c r="H2" s="987"/>
      <c r="I2" s="987"/>
      <c r="J2" s="987"/>
    </row>
    <row r="3" spans="1:10" ht="15">
      <c r="A3" s="504"/>
      <c r="B3" s="504"/>
      <c r="C3" s="504"/>
      <c r="D3" s="504"/>
      <c r="E3" s="504"/>
      <c r="F3" s="504"/>
      <c r="G3" s="504"/>
      <c r="H3" s="504"/>
      <c r="I3" s="504"/>
    </row>
    <row r="4" spans="1:10" ht="18">
      <c r="A4" s="986" t="s">
        <v>515</v>
      </c>
      <c r="B4" s="986"/>
      <c r="C4" s="986"/>
      <c r="D4" s="986"/>
      <c r="E4" s="986"/>
      <c r="F4" s="986"/>
      <c r="G4" s="986"/>
      <c r="H4" s="986"/>
      <c r="I4" s="986"/>
    </row>
    <row r="5" spans="1:10" ht="15">
      <c r="A5" s="411" t="s">
        <v>700</v>
      </c>
      <c r="B5" s="411"/>
      <c r="C5" s="505"/>
      <c r="D5" s="505"/>
      <c r="E5" s="505"/>
      <c r="F5" s="505"/>
      <c r="G5" s="505"/>
      <c r="H5" s="505"/>
      <c r="I5" s="504" t="s">
        <v>870</v>
      </c>
    </row>
    <row r="6" spans="1:10" ht="25.5" customHeight="1">
      <c r="A6" s="1122" t="s">
        <v>2</v>
      </c>
      <c r="B6" s="1122" t="s">
        <v>361</v>
      </c>
      <c r="C6" s="1002" t="s">
        <v>362</v>
      </c>
      <c r="D6" s="1002"/>
      <c r="E6" s="1002"/>
      <c r="F6" s="1123" t="s">
        <v>365</v>
      </c>
      <c r="G6" s="1124"/>
      <c r="H6" s="1124"/>
      <c r="I6" s="1125"/>
      <c r="J6" s="1126" t="s">
        <v>369</v>
      </c>
    </row>
    <row r="7" spans="1:10" ht="63" customHeight="1">
      <c r="A7" s="1122"/>
      <c r="B7" s="1122"/>
      <c r="C7" s="628" t="s">
        <v>93</v>
      </c>
      <c r="D7" s="628" t="s">
        <v>363</v>
      </c>
      <c r="E7" s="628" t="s">
        <v>364</v>
      </c>
      <c r="F7" s="635" t="s">
        <v>366</v>
      </c>
      <c r="G7" s="635" t="s">
        <v>367</v>
      </c>
      <c r="H7" s="635" t="s">
        <v>368</v>
      </c>
      <c r="I7" s="635" t="s">
        <v>43</v>
      </c>
      <c r="J7" s="1127"/>
    </row>
    <row r="8" spans="1:10" ht="15">
      <c r="A8" s="602" t="s">
        <v>238</v>
      </c>
      <c r="B8" s="602" t="s">
        <v>239</v>
      </c>
      <c r="C8" s="602" t="s">
        <v>240</v>
      </c>
      <c r="D8" s="602" t="s">
        <v>241</v>
      </c>
      <c r="E8" s="602" t="s">
        <v>242</v>
      </c>
      <c r="F8" s="602" t="s">
        <v>245</v>
      </c>
      <c r="G8" s="602" t="s">
        <v>257</v>
      </c>
      <c r="H8" s="602" t="s">
        <v>258</v>
      </c>
      <c r="I8" s="602" t="s">
        <v>259</v>
      </c>
      <c r="J8" s="602" t="s">
        <v>287</v>
      </c>
    </row>
    <row r="9" spans="1:10" ht="15">
      <c r="A9" s="630">
        <v>1</v>
      </c>
      <c r="B9" s="639">
        <v>1</v>
      </c>
      <c r="C9" s="1128" t="s">
        <v>813</v>
      </c>
      <c r="D9" s="640" t="s">
        <v>652</v>
      </c>
      <c r="E9" s="641">
        <v>819</v>
      </c>
      <c r="F9" s="642" t="s">
        <v>814</v>
      </c>
      <c r="G9" s="642" t="s">
        <v>815</v>
      </c>
      <c r="H9" s="642" t="s">
        <v>814</v>
      </c>
      <c r="I9" s="642" t="s">
        <v>814</v>
      </c>
      <c r="J9" s="643">
        <v>198190</v>
      </c>
    </row>
    <row r="10" spans="1:10" ht="15">
      <c r="A10" s="630">
        <v>2</v>
      </c>
      <c r="B10" s="639">
        <v>1</v>
      </c>
      <c r="C10" s="1129"/>
      <c r="D10" s="640" t="s">
        <v>653</v>
      </c>
      <c r="E10" s="641">
        <v>2482</v>
      </c>
      <c r="F10" s="642" t="s">
        <v>814</v>
      </c>
      <c r="G10" s="642" t="s">
        <v>815</v>
      </c>
      <c r="H10" s="642" t="s">
        <v>814</v>
      </c>
      <c r="I10" s="642" t="s">
        <v>814</v>
      </c>
      <c r="J10" s="643">
        <v>184820</v>
      </c>
    </row>
    <row r="11" spans="1:10" ht="15">
      <c r="A11" s="630">
        <v>3</v>
      </c>
      <c r="B11" s="639">
        <v>1</v>
      </c>
      <c r="C11" s="1129"/>
      <c r="D11" s="640" t="s">
        <v>654</v>
      </c>
      <c r="E11" s="641">
        <v>1962</v>
      </c>
      <c r="F11" s="642" t="s">
        <v>814</v>
      </c>
      <c r="G11" s="642" t="s">
        <v>815</v>
      </c>
      <c r="H11" s="642" t="s">
        <v>814</v>
      </c>
      <c r="I11" s="642" t="s">
        <v>814</v>
      </c>
      <c r="J11" s="643">
        <v>179620</v>
      </c>
    </row>
    <row r="12" spans="1:10" ht="15">
      <c r="A12" s="630">
        <v>4</v>
      </c>
      <c r="B12" s="639">
        <v>2</v>
      </c>
      <c r="C12" s="1129"/>
      <c r="D12" s="640" t="s">
        <v>655</v>
      </c>
      <c r="E12" s="641">
        <v>2367</v>
      </c>
      <c r="F12" s="642" t="s">
        <v>814</v>
      </c>
      <c r="G12" s="642" t="s">
        <v>815</v>
      </c>
      <c r="H12" s="642" t="s">
        <v>815</v>
      </c>
      <c r="I12" s="642" t="s">
        <v>814</v>
      </c>
      <c r="J12" s="643">
        <v>673670</v>
      </c>
    </row>
    <row r="13" spans="1:10" ht="15">
      <c r="A13" s="630">
        <v>5</v>
      </c>
      <c r="B13" s="639">
        <v>1</v>
      </c>
      <c r="C13" s="1129"/>
      <c r="D13" s="640" t="s">
        <v>656</v>
      </c>
      <c r="E13" s="641">
        <v>1625</v>
      </c>
      <c r="F13" s="642" t="s">
        <v>814</v>
      </c>
      <c r="G13" s="642" t="s">
        <v>815</v>
      </c>
      <c r="H13" s="642" t="s">
        <v>814</v>
      </c>
      <c r="I13" s="642" t="s">
        <v>816</v>
      </c>
      <c r="J13" s="643">
        <v>216250</v>
      </c>
    </row>
    <row r="14" spans="1:10" ht="15">
      <c r="A14" s="630">
        <v>6</v>
      </c>
      <c r="B14" s="639">
        <v>2</v>
      </c>
      <c r="C14" s="1129"/>
      <c r="D14" s="640" t="s">
        <v>657</v>
      </c>
      <c r="E14" s="641">
        <v>1119</v>
      </c>
      <c r="F14" s="642" t="s">
        <v>814</v>
      </c>
      <c r="G14" s="642" t="s">
        <v>815</v>
      </c>
      <c r="H14" s="642" t="s">
        <v>814</v>
      </c>
      <c r="I14" s="644" t="s">
        <v>815</v>
      </c>
      <c r="J14" s="643">
        <v>146190</v>
      </c>
    </row>
    <row r="15" spans="1:10" ht="15">
      <c r="A15" s="630">
        <v>7</v>
      </c>
      <c r="B15" s="639">
        <v>1</v>
      </c>
      <c r="C15" s="1129"/>
      <c r="D15" s="640" t="s">
        <v>658</v>
      </c>
      <c r="E15" s="641">
        <v>1511</v>
      </c>
      <c r="F15" s="642" t="s">
        <v>814</v>
      </c>
      <c r="G15" s="642" t="s">
        <v>815</v>
      </c>
      <c r="H15" s="642" t="s">
        <v>814</v>
      </c>
      <c r="I15" s="642" t="s">
        <v>814</v>
      </c>
      <c r="J15" s="643">
        <v>315110</v>
      </c>
    </row>
    <row r="16" spans="1:10" ht="15">
      <c r="A16" s="630">
        <v>8</v>
      </c>
      <c r="B16" s="639">
        <v>0</v>
      </c>
      <c r="C16" s="1129"/>
      <c r="D16" s="640" t="s">
        <v>659</v>
      </c>
      <c r="E16" s="641">
        <v>0</v>
      </c>
      <c r="F16" s="642" t="s">
        <v>814</v>
      </c>
      <c r="G16" s="642" t="s">
        <v>814</v>
      </c>
      <c r="H16" s="642" t="s">
        <v>814</v>
      </c>
      <c r="I16" s="642" t="s">
        <v>814</v>
      </c>
      <c r="J16" s="643">
        <v>0</v>
      </c>
    </row>
    <row r="17" spans="1:10" ht="15">
      <c r="A17" s="630">
        <v>9</v>
      </c>
      <c r="B17" s="639">
        <v>2</v>
      </c>
      <c r="C17" s="1129"/>
      <c r="D17" s="640" t="s">
        <v>660</v>
      </c>
      <c r="E17" s="641">
        <v>2086</v>
      </c>
      <c r="F17" s="642" t="s">
        <v>815</v>
      </c>
      <c r="G17" s="642" t="s">
        <v>815</v>
      </c>
      <c r="H17" s="642" t="s">
        <v>814</v>
      </c>
      <c r="I17" s="642" t="s">
        <v>814</v>
      </c>
      <c r="J17" s="643">
        <v>665860</v>
      </c>
    </row>
    <row r="18" spans="1:10" ht="15">
      <c r="A18" s="630">
        <v>10</v>
      </c>
      <c r="B18" s="639">
        <v>2</v>
      </c>
      <c r="C18" s="1129"/>
      <c r="D18" s="640" t="s">
        <v>661</v>
      </c>
      <c r="E18" s="641">
        <v>1521</v>
      </c>
      <c r="F18" s="642" t="s">
        <v>814</v>
      </c>
      <c r="G18" s="642" t="s">
        <v>815</v>
      </c>
      <c r="H18" s="642" t="s">
        <v>815</v>
      </c>
      <c r="I18" s="642" t="s">
        <v>814</v>
      </c>
      <c r="J18" s="643">
        <v>265210</v>
      </c>
    </row>
    <row r="19" spans="1:10" ht="15">
      <c r="A19" s="630">
        <v>11</v>
      </c>
      <c r="B19" s="639">
        <v>3</v>
      </c>
      <c r="C19" s="1129"/>
      <c r="D19" s="640" t="s">
        <v>662</v>
      </c>
      <c r="E19" s="641">
        <v>1131</v>
      </c>
      <c r="F19" s="642" t="s">
        <v>814</v>
      </c>
      <c r="G19" s="642" t="s">
        <v>815</v>
      </c>
      <c r="H19" s="642" t="s">
        <v>815</v>
      </c>
      <c r="I19" s="642" t="s">
        <v>815</v>
      </c>
      <c r="J19" s="643">
        <v>413750</v>
      </c>
    </row>
    <row r="20" spans="1:10" ht="15">
      <c r="A20" s="630">
        <v>12</v>
      </c>
      <c r="B20" s="639">
        <v>0</v>
      </c>
      <c r="C20" s="1129"/>
      <c r="D20" s="640" t="s">
        <v>663</v>
      </c>
      <c r="E20" s="641">
        <v>0</v>
      </c>
      <c r="F20" s="642" t="s">
        <v>814</v>
      </c>
      <c r="G20" s="642" t="s">
        <v>814</v>
      </c>
      <c r="H20" s="642" t="s">
        <v>814</v>
      </c>
      <c r="I20" s="642" t="s">
        <v>814</v>
      </c>
      <c r="J20" s="643">
        <v>0</v>
      </c>
    </row>
    <row r="21" spans="1:10" ht="15">
      <c r="A21" s="630">
        <v>13</v>
      </c>
      <c r="B21" s="639">
        <v>5</v>
      </c>
      <c r="C21" s="1129"/>
      <c r="D21" s="640" t="s">
        <v>664</v>
      </c>
      <c r="E21" s="641">
        <v>3297</v>
      </c>
      <c r="F21" s="642" t="s">
        <v>815</v>
      </c>
      <c r="G21" s="642" t="s">
        <v>815</v>
      </c>
      <c r="H21" s="642" t="s">
        <v>815</v>
      </c>
      <c r="I21" s="642" t="s">
        <v>815</v>
      </c>
      <c r="J21" s="643">
        <v>4560500</v>
      </c>
    </row>
    <row r="22" spans="1:10" ht="15">
      <c r="A22" s="630">
        <v>14</v>
      </c>
      <c r="B22" s="639">
        <v>1</v>
      </c>
      <c r="C22" s="1129"/>
      <c r="D22" s="640" t="s">
        <v>665</v>
      </c>
      <c r="E22" s="641">
        <v>2935</v>
      </c>
      <c r="F22" s="642" t="s">
        <v>814</v>
      </c>
      <c r="G22" s="642" t="s">
        <v>815</v>
      </c>
      <c r="H22" s="642" t="s">
        <v>814</v>
      </c>
      <c r="I22" s="642" t="s">
        <v>814</v>
      </c>
      <c r="J22" s="643">
        <v>213056</v>
      </c>
    </row>
    <row r="23" spans="1:10" ht="15">
      <c r="A23" s="630">
        <v>15</v>
      </c>
      <c r="B23" s="639">
        <v>1</v>
      </c>
      <c r="C23" s="1129"/>
      <c r="D23" s="640" t="s">
        <v>666</v>
      </c>
      <c r="E23" s="641">
        <v>2956</v>
      </c>
      <c r="F23" s="642" t="s">
        <v>814</v>
      </c>
      <c r="G23" s="642" t="s">
        <v>815</v>
      </c>
      <c r="H23" s="642" t="s">
        <v>814</v>
      </c>
      <c r="I23" s="642" t="s">
        <v>814</v>
      </c>
      <c r="J23" s="643">
        <v>54056</v>
      </c>
    </row>
    <row r="24" spans="1:10" ht="15">
      <c r="A24" s="630">
        <v>16</v>
      </c>
      <c r="B24" s="639">
        <v>5</v>
      </c>
      <c r="C24" s="1129"/>
      <c r="D24" s="640" t="s">
        <v>667</v>
      </c>
      <c r="E24" s="641">
        <v>3267</v>
      </c>
      <c r="F24" s="642" t="s">
        <v>815</v>
      </c>
      <c r="G24" s="642" t="s">
        <v>815</v>
      </c>
      <c r="H24" s="642" t="s">
        <v>815</v>
      </c>
      <c r="I24" s="642" t="s">
        <v>815</v>
      </c>
      <c r="J24" s="643">
        <v>950200</v>
      </c>
    </row>
    <row r="25" spans="1:10" ht="15">
      <c r="A25" s="630">
        <v>17</v>
      </c>
      <c r="B25" s="639">
        <v>1</v>
      </c>
      <c r="C25" s="1129"/>
      <c r="D25" s="640" t="s">
        <v>668</v>
      </c>
      <c r="E25" s="641">
        <v>2063</v>
      </c>
      <c r="F25" s="642" t="s">
        <v>814</v>
      </c>
      <c r="G25" s="642" t="s">
        <v>815</v>
      </c>
      <c r="H25" s="642" t="s">
        <v>814</v>
      </c>
      <c r="I25" s="642" t="s">
        <v>814</v>
      </c>
      <c r="J25" s="643">
        <v>216895</v>
      </c>
    </row>
    <row r="26" spans="1:10" ht="15">
      <c r="A26" s="630">
        <v>18</v>
      </c>
      <c r="B26" s="639">
        <v>1</v>
      </c>
      <c r="C26" s="1129"/>
      <c r="D26" s="640" t="s">
        <v>669</v>
      </c>
      <c r="E26" s="641">
        <v>2948</v>
      </c>
      <c r="F26" s="642" t="s">
        <v>814</v>
      </c>
      <c r="G26" s="642" t="s">
        <v>815</v>
      </c>
      <c r="H26" s="642" t="s">
        <v>814</v>
      </c>
      <c r="I26" s="642" t="s">
        <v>814</v>
      </c>
      <c r="J26" s="643">
        <v>145632</v>
      </c>
    </row>
    <row r="27" spans="1:10">
      <c r="A27" s="630">
        <v>19</v>
      </c>
      <c r="B27" s="645">
        <v>1</v>
      </c>
      <c r="C27" s="1129"/>
      <c r="D27" s="640" t="s">
        <v>670</v>
      </c>
      <c r="E27" s="641">
        <v>3106</v>
      </c>
      <c r="F27" s="642" t="s">
        <v>814</v>
      </c>
      <c r="G27" s="642" t="s">
        <v>815</v>
      </c>
      <c r="H27" s="642" t="s">
        <v>814</v>
      </c>
      <c r="I27" s="642" t="s">
        <v>814</v>
      </c>
      <c r="J27" s="646">
        <v>216235</v>
      </c>
    </row>
    <row r="28" spans="1:10">
      <c r="A28" s="630">
        <v>20</v>
      </c>
      <c r="B28" s="645">
        <v>2</v>
      </c>
      <c r="C28" s="1129"/>
      <c r="D28" s="640" t="s">
        <v>671</v>
      </c>
      <c r="E28" s="641">
        <v>2145</v>
      </c>
      <c r="F28" s="642" t="s">
        <v>814</v>
      </c>
      <c r="G28" s="642" t="s">
        <v>815</v>
      </c>
      <c r="H28" s="510" t="s">
        <v>815</v>
      </c>
      <c r="I28" s="642" t="s">
        <v>814</v>
      </c>
      <c r="J28" s="646">
        <v>360000</v>
      </c>
    </row>
    <row r="29" spans="1:10">
      <c r="A29" s="630">
        <v>21</v>
      </c>
      <c r="B29" s="645">
        <v>1</v>
      </c>
      <c r="C29" s="1129"/>
      <c r="D29" s="640" t="s">
        <v>672</v>
      </c>
      <c r="E29" s="641">
        <v>404</v>
      </c>
      <c r="F29" s="642" t="s">
        <v>814</v>
      </c>
      <c r="G29" s="642" t="s">
        <v>815</v>
      </c>
      <c r="H29" s="642" t="s">
        <v>814</v>
      </c>
      <c r="I29" s="642" t="s">
        <v>814</v>
      </c>
      <c r="J29" s="646">
        <v>215632</v>
      </c>
    </row>
    <row r="30" spans="1:10" ht="12.75" customHeight="1">
      <c r="A30" s="630">
        <v>22</v>
      </c>
      <c r="B30" s="645">
        <v>1</v>
      </c>
      <c r="C30" s="1129"/>
      <c r="D30" s="640" t="s">
        <v>673</v>
      </c>
      <c r="E30" s="641">
        <v>850</v>
      </c>
      <c r="F30" s="642" t="s">
        <v>814</v>
      </c>
      <c r="G30" s="642" t="s">
        <v>815</v>
      </c>
      <c r="H30" s="642" t="s">
        <v>814</v>
      </c>
      <c r="I30" s="642" t="s">
        <v>814</v>
      </c>
      <c r="J30" s="646">
        <v>214569</v>
      </c>
    </row>
    <row r="31" spans="1:10" ht="12.75" customHeight="1">
      <c r="A31" s="630">
        <v>23</v>
      </c>
      <c r="B31" s="645">
        <v>1</v>
      </c>
      <c r="C31" s="1129"/>
      <c r="D31" s="640" t="s">
        <v>674</v>
      </c>
      <c r="E31" s="641">
        <v>956</v>
      </c>
      <c r="F31" s="642" t="s">
        <v>814</v>
      </c>
      <c r="G31" s="642" t="s">
        <v>815</v>
      </c>
      <c r="H31" s="642" t="s">
        <v>814</v>
      </c>
      <c r="I31" s="642" t="s">
        <v>814</v>
      </c>
      <c r="J31" s="646">
        <v>119875</v>
      </c>
    </row>
    <row r="32" spans="1:10" ht="12.75" customHeight="1">
      <c r="A32" s="426">
        <v>24</v>
      </c>
      <c r="B32" s="645">
        <v>0</v>
      </c>
      <c r="C32" s="1130"/>
      <c r="D32" s="640" t="s">
        <v>675</v>
      </c>
      <c r="E32" s="641">
        <v>0</v>
      </c>
      <c r="F32" s="642" t="s">
        <v>814</v>
      </c>
      <c r="G32" s="642" t="s">
        <v>814</v>
      </c>
      <c r="H32" s="642" t="s">
        <v>814</v>
      </c>
      <c r="I32" s="642" t="s">
        <v>814</v>
      </c>
      <c r="J32" s="643">
        <v>0</v>
      </c>
    </row>
    <row r="33" spans="1:11">
      <c r="A33" s="647"/>
      <c r="B33" s="648">
        <f>SUM(B9:B32)</f>
        <v>36</v>
      </c>
      <c r="C33" s="649"/>
      <c r="D33" s="650"/>
      <c r="E33" s="756">
        <f>SUM(E9:E32)</f>
        <v>41550</v>
      </c>
      <c r="F33" s="511"/>
      <c r="G33" s="511"/>
      <c r="H33" s="511"/>
      <c r="I33" s="511"/>
      <c r="J33" s="651">
        <f>SUM(J9:J32)</f>
        <v>10525320</v>
      </c>
    </row>
    <row r="35" spans="1:11">
      <c r="I35" s="1131"/>
      <c r="J35" s="1131"/>
    </row>
    <row r="36" spans="1:11">
      <c r="H36" s="450"/>
      <c r="I36" s="450"/>
      <c r="J36" s="450"/>
    </row>
    <row r="37" spans="1:11" ht="15" customHeight="1">
      <c r="A37" s="9" t="s">
        <v>1117</v>
      </c>
      <c r="D37" s="995" t="s">
        <v>849</v>
      </c>
      <c r="E37" s="995"/>
      <c r="F37" s="995"/>
      <c r="H37" s="985" t="s">
        <v>846</v>
      </c>
      <c r="I37" s="985"/>
      <c r="J37" s="985"/>
      <c r="K37" s="411"/>
    </row>
    <row r="38" spans="1:11">
      <c r="D38" s="985" t="s">
        <v>850</v>
      </c>
      <c r="E38" s="985"/>
      <c r="F38" s="985"/>
      <c r="H38" s="1001" t="s">
        <v>845</v>
      </c>
      <c r="I38" s="1001"/>
      <c r="J38" s="1001"/>
      <c r="K38" s="433"/>
    </row>
    <row r="39" spans="1:11">
      <c r="D39" s="985" t="s">
        <v>851</v>
      </c>
      <c r="E39" s="985"/>
      <c r="F39" s="985"/>
      <c r="H39" s="411"/>
      <c r="I39" s="411"/>
      <c r="J39" s="411"/>
    </row>
  </sheetData>
  <mergeCells count="15">
    <mergeCell ref="D39:F39"/>
    <mergeCell ref="C9:C32"/>
    <mergeCell ref="I35:J35"/>
    <mergeCell ref="D37:F37"/>
    <mergeCell ref="H37:J37"/>
    <mergeCell ref="D38:F38"/>
    <mergeCell ref="H38:J38"/>
    <mergeCell ref="A1:H1"/>
    <mergeCell ref="A2:J2"/>
    <mergeCell ref="A4:I4"/>
    <mergeCell ref="A6:A7"/>
    <mergeCell ref="B6:B7"/>
    <mergeCell ref="C6:E6"/>
    <mergeCell ref="F6:I6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232CD"/>
    <pageSetUpPr fitToPage="1"/>
  </sheetPr>
  <dimension ref="A1:H42"/>
  <sheetViews>
    <sheetView view="pageBreakPreview" topLeftCell="A22" zoomScaleSheetLayoutView="100" workbookViewId="0">
      <selection activeCell="A40" sqref="A40"/>
    </sheetView>
  </sheetViews>
  <sheetFormatPr defaultColWidth="9.140625" defaultRowHeight="12.75"/>
  <cols>
    <col min="1" max="2" width="9.140625" style="652"/>
    <col min="3" max="3" width="29.140625" style="652" customWidth="1"/>
    <col min="4" max="8" width="12.7109375" style="652" customWidth="1"/>
    <col min="9" max="16384" width="9.140625" style="652"/>
  </cols>
  <sheetData>
    <row r="1" spans="1:8">
      <c r="A1" s="652" t="s">
        <v>11</v>
      </c>
      <c r="H1" s="653" t="s">
        <v>518</v>
      </c>
    </row>
    <row r="2" spans="1:8" s="654" customFormat="1" ht="15.75">
      <c r="A2" s="1132" t="s">
        <v>0</v>
      </c>
      <c r="B2" s="1132"/>
      <c r="C2" s="1132"/>
      <c r="D2" s="1132"/>
      <c r="E2" s="1132"/>
      <c r="F2" s="1132"/>
      <c r="G2" s="1132"/>
      <c r="H2" s="1132"/>
    </row>
    <row r="3" spans="1:8" s="654" customFormat="1" ht="20.25" customHeight="1">
      <c r="A3" s="1133" t="s">
        <v>857</v>
      </c>
      <c r="B3" s="1133"/>
      <c r="C3" s="1133"/>
      <c r="D3" s="1133"/>
      <c r="E3" s="1133"/>
      <c r="F3" s="1133"/>
      <c r="G3" s="1133"/>
      <c r="H3" s="1133"/>
    </row>
    <row r="5" spans="1:8" s="654" customFormat="1" ht="15.75">
      <c r="A5" s="1134" t="s">
        <v>517</v>
      </c>
      <c r="B5" s="1134"/>
      <c r="C5" s="1134"/>
      <c r="D5" s="1134"/>
      <c r="E5" s="1134"/>
      <c r="F5" s="1134"/>
      <c r="G5" s="1134"/>
      <c r="H5" s="1135"/>
    </row>
    <row r="7" spans="1:8">
      <c r="A7" s="655" t="s">
        <v>700</v>
      </c>
      <c r="B7" s="655"/>
      <c r="C7" s="656"/>
      <c r="D7" s="656"/>
      <c r="E7" s="656"/>
      <c r="F7" s="656"/>
      <c r="G7" s="656"/>
    </row>
    <row r="8" spans="1:8">
      <c r="A8" s="655"/>
      <c r="B8" s="655"/>
      <c r="C8" s="657"/>
      <c r="D8" s="656"/>
      <c r="E8" s="656"/>
      <c r="F8" s="656"/>
      <c r="G8" s="656"/>
    </row>
    <row r="9" spans="1:8" s="659" customFormat="1" ht="27" customHeight="1">
      <c r="A9" s="658"/>
      <c r="B9" s="1136" t="s">
        <v>251</v>
      </c>
      <c r="C9" s="1136" t="s">
        <v>252</v>
      </c>
      <c r="D9" s="1136" t="s">
        <v>253</v>
      </c>
      <c r="E9" s="1136"/>
      <c r="F9" s="1136"/>
      <c r="G9" s="1136"/>
      <c r="H9" s="1136" t="s">
        <v>74</v>
      </c>
    </row>
    <row r="10" spans="1:8" s="659" customFormat="1" ht="30" customHeight="1">
      <c r="A10" s="660"/>
      <c r="B10" s="1136"/>
      <c r="C10" s="1136"/>
      <c r="D10" s="661" t="s">
        <v>254</v>
      </c>
      <c r="E10" s="661" t="s">
        <v>255</v>
      </c>
      <c r="F10" s="661" t="s">
        <v>256</v>
      </c>
      <c r="G10" s="661" t="s">
        <v>16</v>
      </c>
      <c r="H10" s="1136"/>
    </row>
    <row r="11" spans="1:8" s="659" customFormat="1" ht="15">
      <c r="A11" s="660"/>
      <c r="B11" s="662" t="s">
        <v>238</v>
      </c>
      <c r="C11" s="662" t="s">
        <v>239</v>
      </c>
      <c r="D11" s="662" t="s">
        <v>240</v>
      </c>
      <c r="E11" s="662" t="s">
        <v>241</v>
      </c>
      <c r="F11" s="662" t="s">
        <v>242</v>
      </c>
      <c r="G11" s="662" t="s">
        <v>243</v>
      </c>
      <c r="H11" s="662" t="s">
        <v>244</v>
      </c>
    </row>
    <row r="12" spans="1:8" s="663" customFormat="1" ht="15" customHeight="1">
      <c r="B12" s="664" t="s">
        <v>25</v>
      </c>
      <c r="C12" s="1138" t="s">
        <v>260</v>
      </c>
      <c r="D12" s="1138"/>
      <c r="E12" s="1138"/>
      <c r="F12" s="1138"/>
      <c r="G12" s="1138"/>
      <c r="H12" s="1138"/>
    </row>
    <row r="13" spans="1:8" s="669" customFormat="1" ht="15.75">
      <c r="A13" s="663"/>
      <c r="B13" s="664">
        <v>1</v>
      </c>
      <c r="C13" s="665" t="s">
        <v>817</v>
      </c>
      <c r="D13" s="666">
        <v>1</v>
      </c>
      <c r="E13" s="666">
        <v>0</v>
      </c>
      <c r="F13" s="666">
        <v>0</v>
      </c>
      <c r="G13" s="667">
        <f>D13+E13+F13</f>
        <v>1</v>
      </c>
      <c r="H13" s="668"/>
    </row>
    <row r="14" spans="1:8" ht="15.75">
      <c r="A14" s="663"/>
      <c r="B14" s="664">
        <v>2</v>
      </c>
      <c r="C14" s="665" t="s">
        <v>818</v>
      </c>
      <c r="D14" s="666">
        <v>1</v>
      </c>
      <c r="E14" s="666">
        <v>0</v>
      </c>
      <c r="F14" s="666">
        <v>0</v>
      </c>
      <c r="G14" s="667">
        <f t="shared" ref="G14:G36" si="0">D14+E14+F14</f>
        <v>1</v>
      </c>
      <c r="H14" s="668"/>
    </row>
    <row r="15" spans="1:8" ht="15.75">
      <c r="A15" s="663"/>
      <c r="B15" s="664">
        <v>3</v>
      </c>
      <c r="C15" s="665" t="s">
        <v>819</v>
      </c>
      <c r="D15" s="670">
        <v>0</v>
      </c>
      <c r="E15" s="670">
        <v>24</v>
      </c>
      <c r="F15" s="671">
        <f>341+118+7</f>
        <v>466</v>
      </c>
      <c r="G15" s="667">
        <f t="shared" si="0"/>
        <v>490</v>
      </c>
      <c r="H15" s="668"/>
    </row>
    <row r="16" spans="1:8" s="672" customFormat="1" ht="15.75">
      <c r="A16" s="663"/>
      <c r="B16" s="664">
        <v>4</v>
      </c>
      <c r="C16" s="665" t="s">
        <v>820</v>
      </c>
      <c r="D16" s="670">
        <v>1</v>
      </c>
      <c r="E16" s="670">
        <v>11</v>
      </c>
      <c r="F16" s="670">
        <v>0</v>
      </c>
      <c r="G16" s="667">
        <f t="shared" si="0"/>
        <v>12</v>
      </c>
      <c r="H16" s="668"/>
    </row>
    <row r="17" spans="1:8" s="672" customFormat="1" ht="15.75">
      <c r="A17" s="663"/>
      <c r="B17" s="664">
        <v>5</v>
      </c>
      <c r="C17" s="665" t="s">
        <v>821</v>
      </c>
      <c r="D17" s="670">
        <v>0</v>
      </c>
      <c r="E17" s="670">
        <v>1</v>
      </c>
      <c r="F17" s="670">
        <v>0</v>
      </c>
      <c r="G17" s="667">
        <f t="shared" si="0"/>
        <v>1</v>
      </c>
      <c r="H17" s="668"/>
    </row>
    <row r="18" spans="1:8" s="672" customFormat="1" ht="15.75">
      <c r="A18" s="663"/>
      <c r="B18" s="664">
        <v>6</v>
      </c>
      <c r="C18" s="665" t="s">
        <v>822</v>
      </c>
      <c r="D18" s="670">
        <v>0</v>
      </c>
      <c r="E18" s="670">
        <v>4</v>
      </c>
      <c r="F18" s="670">
        <v>0</v>
      </c>
      <c r="G18" s="667">
        <f t="shared" si="0"/>
        <v>4</v>
      </c>
      <c r="H18" s="668"/>
    </row>
    <row r="19" spans="1:8" s="672" customFormat="1" ht="15.75">
      <c r="A19" s="669"/>
      <c r="B19" s="664">
        <v>7</v>
      </c>
      <c r="C19" s="665" t="s">
        <v>823</v>
      </c>
      <c r="D19" s="670">
        <v>0</v>
      </c>
      <c r="E19" s="670">
        <f>2+1+2+1+1+1+1+1+2</f>
        <v>12</v>
      </c>
      <c r="F19" s="670">
        <v>0</v>
      </c>
      <c r="G19" s="667">
        <f t="shared" si="0"/>
        <v>12</v>
      </c>
      <c r="H19" s="668"/>
    </row>
    <row r="20" spans="1:8" s="672" customFormat="1" ht="15.75">
      <c r="A20" s="673"/>
      <c r="B20" s="674">
        <v>8</v>
      </c>
      <c r="C20" s="675" t="s">
        <v>824</v>
      </c>
      <c r="D20" s="670">
        <v>0</v>
      </c>
      <c r="E20" s="670">
        <f>1</f>
        <v>1</v>
      </c>
      <c r="F20" s="670">
        <v>0</v>
      </c>
      <c r="G20" s="667">
        <f t="shared" si="0"/>
        <v>1</v>
      </c>
      <c r="H20" s="676"/>
    </row>
    <row r="21" spans="1:8" ht="15.75">
      <c r="B21" s="674">
        <v>9</v>
      </c>
      <c r="C21" s="677" t="s">
        <v>825</v>
      </c>
      <c r="D21" s="678">
        <v>0</v>
      </c>
      <c r="E21" s="678">
        <v>4</v>
      </c>
      <c r="F21" s="678">
        <v>0</v>
      </c>
      <c r="G21" s="679">
        <f t="shared" si="0"/>
        <v>4</v>
      </c>
      <c r="H21" s="676"/>
    </row>
    <row r="22" spans="1:8" ht="15.75">
      <c r="A22" s="672"/>
      <c r="B22" s="680" t="s">
        <v>29</v>
      </c>
      <c r="C22" s="681" t="s">
        <v>430</v>
      </c>
      <c r="D22" s="681"/>
      <c r="E22" s="681"/>
      <c r="F22" s="681"/>
      <c r="G22" s="682"/>
      <c r="H22" s="683"/>
    </row>
    <row r="23" spans="1:8" ht="15.75">
      <c r="A23" s="672"/>
      <c r="B23" s="664">
        <v>1</v>
      </c>
      <c r="C23" s="665" t="s">
        <v>826</v>
      </c>
      <c r="D23" s="684">
        <v>0</v>
      </c>
      <c r="E23" s="684">
        <v>0</v>
      </c>
      <c r="F23" s="684">
        <v>0</v>
      </c>
      <c r="G23" s="679">
        <f t="shared" si="0"/>
        <v>0</v>
      </c>
      <c r="H23" s="668"/>
    </row>
    <row r="24" spans="1:8" ht="15.75">
      <c r="A24" s="672"/>
      <c r="B24" s="664">
        <v>2</v>
      </c>
      <c r="C24" s="665" t="s">
        <v>818</v>
      </c>
      <c r="D24" s="684">
        <v>0</v>
      </c>
      <c r="E24" s="684">
        <v>1</v>
      </c>
      <c r="F24" s="684">
        <v>0</v>
      </c>
      <c r="G24" s="667">
        <f t="shared" si="0"/>
        <v>1</v>
      </c>
      <c r="H24" s="668"/>
    </row>
    <row r="25" spans="1:8" ht="15.75">
      <c r="A25" s="672"/>
      <c r="B25" s="664">
        <v>3</v>
      </c>
      <c r="C25" s="675" t="s">
        <v>827</v>
      </c>
      <c r="D25" s="684">
        <v>1</v>
      </c>
      <c r="E25" s="684">
        <v>0</v>
      </c>
      <c r="F25" s="684">
        <v>0</v>
      </c>
      <c r="G25" s="667">
        <f t="shared" si="0"/>
        <v>1</v>
      </c>
      <c r="H25" s="668"/>
    </row>
    <row r="26" spans="1:8" ht="12.75" customHeight="1">
      <c r="A26" s="672"/>
      <c r="B26" s="664">
        <v>4</v>
      </c>
      <c r="C26" s="675" t="s">
        <v>1095</v>
      </c>
      <c r="D26" s="684">
        <v>1</v>
      </c>
      <c r="E26" s="684">
        <v>0</v>
      </c>
      <c r="F26" s="684">
        <v>0</v>
      </c>
      <c r="G26" s="667">
        <f t="shared" si="0"/>
        <v>1</v>
      </c>
      <c r="H26" s="668"/>
    </row>
    <row r="27" spans="1:8" ht="12.75" customHeight="1">
      <c r="A27" s="672"/>
      <c r="B27" s="664">
        <v>5</v>
      </c>
      <c r="C27" s="677" t="s">
        <v>828</v>
      </c>
      <c r="D27" s="684">
        <v>0</v>
      </c>
      <c r="E27" s="684">
        <v>0</v>
      </c>
      <c r="F27" s="684">
        <v>7</v>
      </c>
      <c r="G27" s="667">
        <f t="shared" si="0"/>
        <v>7</v>
      </c>
      <c r="H27" s="668"/>
    </row>
    <row r="28" spans="1:8" ht="12.75" customHeight="1">
      <c r="A28" s="672"/>
      <c r="B28" s="664">
        <v>6</v>
      </c>
      <c r="C28" s="665" t="s">
        <v>822</v>
      </c>
      <c r="D28" s="684">
        <v>1</v>
      </c>
      <c r="E28" s="684">
        <v>24</v>
      </c>
      <c r="F28" s="684">
        <v>0</v>
      </c>
      <c r="G28" s="667">
        <f t="shared" si="0"/>
        <v>25</v>
      </c>
      <c r="H28" s="668"/>
    </row>
    <row r="29" spans="1:8" ht="12.75" customHeight="1">
      <c r="A29" s="685" t="s">
        <v>250</v>
      </c>
      <c r="B29" s="686">
        <v>7</v>
      </c>
      <c r="C29" s="675" t="s">
        <v>829</v>
      </c>
      <c r="D29" s="684">
        <v>0</v>
      </c>
      <c r="E29" s="684">
        <v>0</v>
      </c>
      <c r="F29" s="684">
        <v>360</v>
      </c>
      <c r="G29" s="667">
        <f t="shared" si="0"/>
        <v>360</v>
      </c>
      <c r="H29" s="687"/>
    </row>
    <row r="30" spans="1:8" ht="12.75" customHeight="1">
      <c r="B30" s="674">
        <v>8</v>
      </c>
      <c r="C30" s="675" t="s">
        <v>830</v>
      </c>
      <c r="D30" s="684">
        <v>3</v>
      </c>
      <c r="E30" s="684">
        <v>24</v>
      </c>
      <c r="F30" s="684">
        <v>465</v>
      </c>
      <c r="G30" s="667">
        <f t="shared" si="0"/>
        <v>492</v>
      </c>
      <c r="H30" s="676"/>
    </row>
    <row r="31" spans="1:8" ht="15.75">
      <c r="B31" s="674">
        <v>9</v>
      </c>
      <c r="C31" s="675" t="s">
        <v>823</v>
      </c>
      <c r="D31" s="684">
        <v>1</v>
      </c>
      <c r="E31" s="684">
        <v>12</v>
      </c>
      <c r="F31" s="684">
        <v>156</v>
      </c>
      <c r="G31" s="667">
        <f t="shared" si="0"/>
        <v>169</v>
      </c>
      <c r="H31" s="676"/>
    </row>
    <row r="32" spans="1:8" ht="15.75">
      <c r="B32" s="674">
        <v>10</v>
      </c>
      <c r="C32" s="675" t="s">
        <v>824</v>
      </c>
      <c r="D32" s="684">
        <v>2</v>
      </c>
      <c r="E32" s="684">
        <v>10</v>
      </c>
      <c r="F32" s="684">
        <v>0</v>
      </c>
      <c r="G32" s="667">
        <f t="shared" si="0"/>
        <v>12</v>
      </c>
      <c r="H32" s="676"/>
    </row>
    <row r="33" spans="1:8" ht="15.75">
      <c r="B33" s="674">
        <v>11</v>
      </c>
      <c r="C33" s="675" t="s">
        <v>831</v>
      </c>
      <c r="D33" s="684">
        <v>0</v>
      </c>
      <c r="E33" s="684">
        <v>0</v>
      </c>
      <c r="F33" s="684">
        <f>66+16+13+31+8+11+5+33+30+28+27+47+12+5+11+3</f>
        <v>346</v>
      </c>
      <c r="G33" s="667">
        <f t="shared" si="0"/>
        <v>346</v>
      </c>
      <c r="H33" s="676"/>
    </row>
    <row r="34" spans="1:8" ht="15.75">
      <c r="B34" s="674">
        <v>12</v>
      </c>
      <c r="C34" s="675" t="s">
        <v>1096</v>
      </c>
      <c r="D34" s="684">
        <v>1</v>
      </c>
      <c r="E34" s="684">
        <v>0</v>
      </c>
      <c r="F34" s="684">
        <v>0</v>
      </c>
      <c r="G34" s="667">
        <v>0</v>
      </c>
      <c r="H34" s="676"/>
    </row>
    <row r="35" spans="1:8" ht="15.75">
      <c r="B35" s="674">
        <v>13</v>
      </c>
      <c r="C35" s="677" t="s">
        <v>825</v>
      </c>
      <c r="D35" s="684">
        <v>1</v>
      </c>
      <c r="E35" s="684">
        <v>0</v>
      </c>
      <c r="F35" s="684">
        <v>0</v>
      </c>
      <c r="G35" s="667">
        <f t="shared" si="0"/>
        <v>1</v>
      </c>
      <c r="H35" s="676"/>
    </row>
    <row r="36" spans="1:8" ht="15.75">
      <c r="B36" s="1139" t="s">
        <v>16</v>
      </c>
      <c r="C36" s="1140"/>
      <c r="D36" s="757">
        <f>SUM(D13:D35)</f>
        <v>14</v>
      </c>
      <c r="E36" s="757">
        <f>SUM(E13:E35)</f>
        <v>128</v>
      </c>
      <c r="F36" s="757">
        <f>SUM(F13:F35)</f>
        <v>1800</v>
      </c>
      <c r="G36" s="667">
        <f t="shared" si="0"/>
        <v>1942</v>
      </c>
      <c r="H36" s="676"/>
    </row>
    <row r="37" spans="1:8" ht="15.75">
      <c r="B37" s="688"/>
      <c r="C37" s="688"/>
      <c r="D37" s="688"/>
      <c r="E37" s="688"/>
      <c r="F37" s="688"/>
      <c r="G37" s="689"/>
      <c r="H37" s="656"/>
    </row>
    <row r="38" spans="1:8" ht="11.25" customHeight="1">
      <c r="B38" s="688"/>
      <c r="C38" s="688"/>
      <c r="D38" s="688"/>
      <c r="E38" s="688"/>
      <c r="F38" s="688"/>
      <c r="G38" s="689"/>
      <c r="H38" s="656"/>
    </row>
    <row r="39" spans="1:8">
      <c r="D39" s="690"/>
      <c r="E39" s="690"/>
      <c r="F39" s="690"/>
      <c r="G39" s="690"/>
    </row>
    <row r="40" spans="1:8">
      <c r="A40" s="9" t="s">
        <v>1117</v>
      </c>
      <c r="C40" s="1137" t="s">
        <v>849</v>
      </c>
      <c r="D40" s="1137"/>
      <c r="E40" s="985" t="s">
        <v>846</v>
      </c>
      <c r="F40" s="985"/>
      <c r="G40" s="985"/>
      <c r="H40" s="985"/>
    </row>
    <row r="41" spans="1:8">
      <c r="C41" s="1137" t="s">
        <v>850</v>
      </c>
      <c r="D41" s="1137"/>
      <c r="E41" s="1001" t="s">
        <v>845</v>
      </c>
      <c r="F41" s="1001"/>
      <c r="G41" s="1001"/>
      <c r="H41" s="1001"/>
    </row>
    <row r="42" spans="1:8">
      <c r="C42" s="1137" t="s">
        <v>851</v>
      </c>
      <c r="D42" s="1137"/>
    </row>
  </sheetData>
  <mergeCells count="14">
    <mergeCell ref="C42:D42"/>
    <mergeCell ref="C12:H12"/>
    <mergeCell ref="B36:C36"/>
    <mergeCell ref="C40:D40"/>
    <mergeCell ref="E40:H40"/>
    <mergeCell ref="C41:D41"/>
    <mergeCell ref="E41:H41"/>
    <mergeCell ref="A2:H2"/>
    <mergeCell ref="A3:H3"/>
    <mergeCell ref="A5:H5"/>
    <mergeCell ref="B9:B10"/>
    <mergeCell ref="C9:C10"/>
    <mergeCell ref="D9:G9"/>
    <mergeCell ref="H9:H10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232CD"/>
    <pageSetUpPr fitToPage="1"/>
  </sheetPr>
  <dimension ref="A1:J42"/>
  <sheetViews>
    <sheetView view="pageBreakPreview" topLeftCell="A16" zoomScaleSheetLayoutView="100" workbookViewId="0">
      <selection activeCell="A38" sqref="A38"/>
    </sheetView>
  </sheetViews>
  <sheetFormatPr defaultRowHeight="12.75"/>
  <cols>
    <col min="1" max="1" width="8.28515625" style="503" customWidth="1"/>
    <col min="2" max="2" width="15.5703125" style="503" customWidth="1"/>
    <col min="3" max="3" width="17.28515625" style="503" customWidth="1"/>
    <col min="4" max="4" width="21" style="503" customWidth="1"/>
    <col min="5" max="5" width="21.140625" style="503" customWidth="1"/>
    <col min="6" max="6" width="20.7109375" style="503" customWidth="1"/>
    <col min="7" max="8" width="23.5703125" style="503" customWidth="1"/>
    <col min="9" max="16384" width="9.140625" style="503"/>
  </cols>
  <sheetData>
    <row r="1" spans="1:8" ht="18">
      <c r="A1" s="986" t="s">
        <v>0</v>
      </c>
      <c r="B1" s="986"/>
      <c r="C1" s="986"/>
      <c r="D1" s="986"/>
      <c r="E1" s="986"/>
      <c r="F1" s="986"/>
      <c r="G1" s="626"/>
      <c r="H1" s="502" t="s">
        <v>609</v>
      </c>
    </row>
    <row r="2" spans="1:8" ht="21">
      <c r="A2" s="987" t="s">
        <v>857</v>
      </c>
      <c r="B2" s="987"/>
      <c r="C2" s="987"/>
      <c r="D2" s="987"/>
      <c r="E2" s="987"/>
      <c r="F2" s="987"/>
      <c r="G2" s="987"/>
      <c r="H2" s="987"/>
    </row>
    <row r="3" spans="1:8" ht="15">
      <c r="A3" s="504"/>
      <c r="B3" s="504"/>
    </row>
    <row r="4" spans="1:8" ht="18" customHeight="1">
      <c r="A4" s="988" t="s">
        <v>610</v>
      </c>
      <c r="B4" s="988"/>
      <c r="C4" s="988"/>
      <c r="D4" s="988"/>
      <c r="E4" s="988"/>
      <c r="F4" s="988"/>
      <c r="G4" s="988"/>
      <c r="H4" s="988"/>
    </row>
    <row r="5" spans="1:8">
      <c r="A5" s="411" t="s">
        <v>700</v>
      </c>
      <c r="B5" s="411"/>
    </row>
    <row r="6" spans="1:8" ht="15">
      <c r="A6" s="505"/>
      <c r="B6" s="505"/>
      <c r="F6" s="989" t="s">
        <v>870</v>
      </c>
      <c r="G6" s="989"/>
      <c r="H6" s="989"/>
    </row>
    <row r="7" spans="1:8" ht="60" customHeight="1">
      <c r="A7" s="636" t="s">
        <v>2</v>
      </c>
      <c r="B7" s="636" t="s">
        <v>3</v>
      </c>
      <c r="C7" s="551" t="s">
        <v>611</v>
      </c>
      <c r="D7" s="551" t="s">
        <v>612</v>
      </c>
      <c r="E7" s="551" t="s">
        <v>613</v>
      </c>
      <c r="F7" s="551" t="s">
        <v>614</v>
      </c>
      <c r="G7" s="551" t="s">
        <v>919</v>
      </c>
      <c r="H7" s="551" t="s">
        <v>1017</v>
      </c>
    </row>
    <row r="8" spans="1:8" s="502" customFormat="1" ht="15">
      <c r="A8" s="602" t="s">
        <v>238</v>
      </c>
      <c r="B8" s="602" t="s">
        <v>239</v>
      </c>
      <c r="C8" s="602" t="s">
        <v>240</v>
      </c>
      <c r="D8" s="602" t="s">
        <v>241</v>
      </c>
      <c r="E8" s="602" t="s">
        <v>242</v>
      </c>
      <c r="F8" s="602" t="s">
        <v>243</v>
      </c>
      <c r="G8" s="602" t="s">
        <v>244</v>
      </c>
      <c r="H8" s="602" t="s">
        <v>245</v>
      </c>
    </row>
    <row r="9" spans="1:8" s="502" customFormat="1" ht="15" customHeight="1">
      <c r="A9" s="630">
        <v>1</v>
      </c>
      <c r="B9" s="423" t="s">
        <v>652</v>
      </c>
      <c r="C9" s="691">
        <v>1639</v>
      </c>
      <c r="D9" s="691">
        <v>855</v>
      </c>
      <c r="E9" s="691">
        <v>7</v>
      </c>
      <c r="F9" s="691">
        <v>0</v>
      </c>
      <c r="G9" s="691">
        <v>327</v>
      </c>
      <c r="H9" s="691"/>
    </row>
    <row r="10" spans="1:8" s="502" customFormat="1" ht="15" customHeight="1">
      <c r="A10" s="630">
        <v>2</v>
      </c>
      <c r="B10" s="423" t="s">
        <v>653</v>
      </c>
      <c r="C10" s="691">
        <v>4964</v>
      </c>
      <c r="D10" s="691">
        <v>986</v>
      </c>
      <c r="E10" s="691">
        <v>32</v>
      </c>
      <c r="F10" s="691">
        <v>0</v>
      </c>
      <c r="G10" s="691">
        <f t="shared" ref="G10:G31" si="0">D10/2</f>
        <v>493</v>
      </c>
      <c r="H10" s="691"/>
    </row>
    <row r="11" spans="1:8" s="502" customFormat="1" ht="15" customHeight="1">
      <c r="A11" s="630">
        <v>3</v>
      </c>
      <c r="B11" s="423" t="s">
        <v>654</v>
      </c>
      <c r="C11" s="691">
        <v>3924</v>
      </c>
      <c r="D11" s="691">
        <v>865</v>
      </c>
      <c r="E11" s="691">
        <v>19</v>
      </c>
      <c r="F11" s="691">
        <v>0</v>
      </c>
      <c r="G11" s="691">
        <v>256</v>
      </c>
      <c r="H11" s="691"/>
    </row>
    <row r="12" spans="1:8" s="502" customFormat="1" ht="15" customHeight="1">
      <c r="A12" s="630">
        <v>4</v>
      </c>
      <c r="B12" s="423" t="s">
        <v>655</v>
      </c>
      <c r="C12" s="691">
        <v>4734</v>
      </c>
      <c r="D12" s="691">
        <v>73</v>
      </c>
      <c r="E12" s="691">
        <v>73</v>
      </c>
      <c r="F12" s="691">
        <v>0</v>
      </c>
      <c r="G12" s="691">
        <v>10</v>
      </c>
      <c r="H12" s="691"/>
    </row>
    <row r="13" spans="1:8" s="502" customFormat="1" ht="15" customHeight="1">
      <c r="A13" s="630">
        <v>5</v>
      </c>
      <c r="B13" s="423" t="s">
        <v>656</v>
      </c>
      <c r="C13" s="691">
        <v>3250</v>
      </c>
      <c r="D13" s="691">
        <v>125</v>
      </c>
      <c r="E13" s="691">
        <v>0</v>
      </c>
      <c r="F13" s="691">
        <v>0</v>
      </c>
      <c r="G13" s="691">
        <v>56</v>
      </c>
      <c r="H13" s="691"/>
    </row>
    <row r="14" spans="1:8" s="502" customFormat="1" ht="15" customHeight="1">
      <c r="A14" s="630">
        <v>6</v>
      </c>
      <c r="B14" s="423" t="s">
        <v>657</v>
      </c>
      <c r="C14" s="691">
        <v>2238</v>
      </c>
      <c r="D14" s="691">
        <v>156</v>
      </c>
      <c r="E14" s="691">
        <v>69</v>
      </c>
      <c r="F14" s="691">
        <v>0</v>
      </c>
      <c r="G14" s="691">
        <f t="shared" si="0"/>
        <v>78</v>
      </c>
      <c r="H14" s="691"/>
    </row>
    <row r="15" spans="1:8" s="502" customFormat="1" ht="15" customHeight="1">
      <c r="A15" s="630">
        <v>7</v>
      </c>
      <c r="B15" s="423" t="s">
        <v>658</v>
      </c>
      <c r="C15" s="691">
        <v>3023</v>
      </c>
      <c r="D15" s="691">
        <v>248</v>
      </c>
      <c r="E15" s="691">
        <v>0</v>
      </c>
      <c r="F15" s="691">
        <v>0</v>
      </c>
      <c r="G15" s="691">
        <f t="shared" si="0"/>
        <v>124</v>
      </c>
      <c r="H15" s="691"/>
    </row>
    <row r="16" spans="1:8" s="502" customFormat="1" ht="15" customHeight="1">
      <c r="A16" s="630">
        <v>8</v>
      </c>
      <c r="B16" s="423" t="s">
        <v>659</v>
      </c>
      <c r="C16" s="691">
        <v>1048</v>
      </c>
      <c r="D16" s="691">
        <v>98</v>
      </c>
      <c r="E16" s="691">
        <v>0</v>
      </c>
      <c r="F16" s="691">
        <v>0</v>
      </c>
      <c r="G16" s="691">
        <f t="shared" si="0"/>
        <v>49</v>
      </c>
      <c r="H16" s="691"/>
    </row>
    <row r="17" spans="1:8" s="502" customFormat="1" ht="15" customHeight="1">
      <c r="A17" s="630">
        <v>9</v>
      </c>
      <c r="B17" s="423" t="s">
        <v>660</v>
      </c>
      <c r="C17" s="691">
        <v>4172</v>
      </c>
      <c r="D17" s="691">
        <v>560</v>
      </c>
      <c r="E17" s="691">
        <v>4</v>
      </c>
      <c r="F17" s="691">
        <v>0</v>
      </c>
      <c r="G17" s="691">
        <f t="shared" si="0"/>
        <v>280</v>
      </c>
      <c r="H17" s="691"/>
    </row>
    <row r="18" spans="1:8" s="502" customFormat="1" ht="15" customHeight="1">
      <c r="A18" s="630">
        <v>10</v>
      </c>
      <c r="B18" s="423" t="s">
        <v>661</v>
      </c>
      <c r="C18" s="691">
        <v>3043</v>
      </c>
      <c r="D18" s="691">
        <v>1141</v>
      </c>
      <c r="E18" s="691">
        <v>141</v>
      </c>
      <c r="F18" s="691">
        <v>0</v>
      </c>
      <c r="G18" s="691">
        <v>356</v>
      </c>
      <c r="H18" s="691"/>
    </row>
    <row r="19" spans="1:8" s="502" customFormat="1" ht="15" customHeight="1">
      <c r="A19" s="630">
        <v>11</v>
      </c>
      <c r="B19" s="423" t="s">
        <v>662</v>
      </c>
      <c r="C19" s="691">
        <v>2262</v>
      </c>
      <c r="D19" s="691">
        <v>986</v>
      </c>
      <c r="E19" s="691">
        <v>23</v>
      </c>
      <c r="F19" s="691">
        <v>0</v>
      </c>
      <c r="G19" s="691">
        <f t="shared" si="0"/>
        <v>493</v>
      </c>
      <c r="H19" s="691"/>
    </row>
    <row r="20" spans="1:8" s="502" customFormat="1" ht="15" customHeight="1">
      <c r="A20" s="630">
        <v>12</v>
      </c>
      <c r="B20" s="423" t="s">
        <v>663</v>
      </c>
      <c r="C20" s="691">
        <v>2089</v>
      </c>
      <c r="D20" s="691">
        <v>15</v>
      </c>
      <c r="E20" s="691">
        <v>15</v>
      </c>
      <c r="F20" s="691">
        <v>0</v>
      </c>
      <c r="G20" s="691">
        <v>5</v>
      </c>
      <c r="H20" s="691"/>
    </row>
    <row r="21" spans="1:8" s="502" customFormat="1" ht="15" customHeight="1">
      <c r="A21" s="630">
        <v>13</v>
      </c>
      <c r="B21" s="423" t="s">
        <v>664</v>
      </c>
      <c r="C21" s="691">
        <v>3297</v>
      </c>
      <c r="D21" s="691">
        <v>728</v>
      </c>
      <c r="E21" s="691">
        <v>54</v>
      </c>
      <c r="F21" s="691">
        <v>0</v>
      </c>
      <c r="G21" s="691">
        <f t="shared" si="0"/>
        <v>364</v>
      </c>
      <c r="H21" s="691"/>
    </row>
    <row r="22" spans="1:8" s="502" customFormat="1" ht="15" customHeight="1">
      <c r="A22" s="630">
        <v>14</v>
      </c>
      <c r="B22" s="423" t="s">
        <v>665</v>
      </c>
      <c r="C22" s="691">
        <v>5871</v>
      </c>
      <c r="D22" s="691">
        <v>2563</v>
      </c>
      <c r="E22" s="691">
        <v>43</v>
      </c>
      <c r="F22" s="691">
        <v>0</v>
      </c>
      <c r="G22" s="691">
        <v>985</v>
      </c>
      <c r="H22" s="691"/>
    </row>
    <row r="23" spans="1:8" ht="15" customHeight="1">
      <c r="A23" s="630">
        <v>15</v>
      </c>
      <c r="B23" s="423" t="s">
        <v>666</v>
      </c>
      <c r="C23" s="692">
        <v>5912</v>
      </c>
      <c r="D23" s="692">
        <v>1562</v>
      </c>
      <c r="E23" s="692">
        <v>0</v>
      </c>
      <c r="F23" s="692">
        <v>0</v>
      </c>
      <c r="G23" s="691">
        <f t="shared" si="0"/>
        <v>781</v>
      </c>
      <c r="H23" s="692"/>
    </row>
    <row r="24" spans="1:8" ht="15" customHeight="1">
      <c r="A24" s="630">
        <v>16</v>
      </c>
      <c r="B24" s="423" t="s">
        <v>667</v>
      </c>
      <c r="C24" s="692">
        <v>6534</v>
      </c>
      <c r="D24" s="692">
        <v>3139</v>
      </c>
      <c r="E24" s="692">
        <v>1060</v>
      </c>
      <c r="F24" s="692">
        <v>0</v>
      </c>
      <c r="G24" s="691">
        <v>589</v>
      </c>
      <c r="H24" s="693"/>
    </row>
    <row r="25" spans="1:8" ht="15" customHeight="1">
      <c r="A25" s="630">
        <v>17</v>
      </c>
      <c r="B25" s="423" t="s">
        <v>668</v>
      </c>
      <c r="C25" s="692">
        <v>4126</v>
      </c>
      <c r="D25" s="692">
        <v>1504</v>
      </c>
      <c r="E25" s="692">
        <v>23</v>
      </c>
      <c r="F25" s="692">
        <v>0</v>
      </c>
      <c r="G25" s="691">
        <f t="shared" si="0"/>
        <v>752</v>
      </c>
      <c r="H25" s="692"/>
    </row>
    <row r="26" spans="1:8" ht="15" customHeight="1">
      <c r="A26" s="630">
        <v>18</v>
      </c>
      <c r="B26" s="423" t="s">
        <v>669</v>
      </c>
      <c r="C26" s="692">
        <v>5897</v>
      </c>
      <c r="D26" s="692">
        <v>1127</v>
      </c>
      <c r="E26" s="692">
        <v>26</v>
      </c>
      <c r="F26" s="692">
        <v>0</v>
      </c>
      <c r="G26" s="691">
        <v>658</v>
      </c>
      <c r="H26" s="692"/>
    </row>
    <row r="27" spans="1:8" ht="15" customHeight="1">
      <c r="A27" s="630">
        <v>19</v>
      </c>
      <c r="B27" s="423" t="s">
        <v>670</v>
      </c>
      <c r="C27" s="692">
        <v>6212</v>
      </c>
      <c r="D27" s="692">
        <v>1776</v>
      </c>
      <c r="E27" s="692">
        <v>324</v>
      </c>
      <c r="F27" s="692">
        <v>0</v>
      </c>
      <c r="G27" s="691">
        <f t="shared" si="0"/>
        <v>888</v>
      </c>
      <c r="H27" s="692"/>
    </row>
    <row r="28" spans="1:8" ht="15" customHeight="1">
      <c r="A28" s="630">
        <v>20</v>
      </c>
      <c r="B28" s="423" t="s">
        <v>671</v>
      </c>
      <c r="C28" s="692">
        <v>4391</v>
      </c>
      <c r="D28" s="692">
        <v>0</v>
      </c>
      <c r="E28" s="692">
        <v>4387</v>
      </c>
      <c r="F28" s="692">
        <v>0</v>
      </c>
      <c r="G28" s="691">
        <f t="shared" si="0"/>
        <v>0</v>
      </c>
      <c r="H28" s="692"/>
    </row>
    <row r="29" spans="1:8" ht="15" customHeight="1">
      <c r="A29" s="630">
        <v>21</v>
      </c>
      <c r="B29" s="423" t="s">
        <v>672</v>
      </c>
      <c r="C29" s="692">
        <v>808</v>
      </c>
      <c r="D29" s="692">
        <v>43</v>
      </c>
      <c r="E29" s="692">
        <v>8</v>
      </c>
      <c r="F29" s="692">
        <v>0</v>
      </c>
      <c r="G29" s="691">
        <v>25</v>
      </c>
      <c r="H29" s="692"/>
    </row>
    <row r="30" spans="1:8" ht="15" customHeight="1">
      <c r="A30" s="630">
        <v>22</v>
      </c>
      <c r="B30" s="423" t="s">
        <v>673</v>
      </c>
      <c r="C30" s="692">
        <v>1701</v>
      </c>
      <c r="D30" s="692">
        <v>20</v>
      </c>
      <c r="E30" s="692">
        <v>27</v>
      </c>
      <c r="F30" s="692">
        <v>0</v>
      </c>
      <c r="G30" s="691">
        <f t="shared" si="0"/>
        <v>10</v>
      </c>
      <c r="H30" s="692"/>
    </row>
    <row r="31" spans="1:8" ht="15" customHeight="1">
      <c r="A31" s="630">
        <v>23</v>
      </c>
      <c r="B31" s="423" t="s">
        <v>674</v>
      </c>
      <c r="C31" s="692">
        <v>2338</v>
      </c>
      <c r="D31" s="692">
        <v>258</v>
      </c>
      <c r="E31" s="692">
        <v>72</v>
      </c>
      <c r="F31" s="692">
        <v>0</v>
      </c>
      <c r="G31" s="691">
        <f t="shared" si="0"/>
        <v>129</v>
      </c>
      <c r="H31" s="692"/>
    </row>
    <row r="32" spans="1:8" ht="15" customHeight="1">
      <c r="A32" s="426">
        <v>24</v>
      </c>
      <c r="B32" s="423" t="s">
        <v>675</v>
      </c>
      <c r="C32" s="692">
        <v>462</v>
      </c>
      <c r="D32" s="692">
        <v>5</v>
      </c>
      <c r="E32" s="692">
        <v>0</v>
      </c>
      <c r="F32" s="692">
        <v>0</v>
      </c>
      <c r="G32" s="691">
        <v>5</v>
      </c>
      <c r="H32" s="692"/>
    </row>
    <row r="33" spans="1:10" ht="15" customHeight="1">
      <c r="A33" s="993" t="s">
        <v>16</v>
      </c>
      <c r="B33" s="994"/>
      <c r="C33" s="544">
        <f t="shared" ref="C33:F33" si="1">SUM(C9:C32)</f>
        <v>83935</v>
      </c>
      <c r="D33" s="544">
        <f t="shared" si="1"/>
        <v>18833</v>
      </c>
      <c r="E33" s="544">
        <f t="shared" si="1"/>
        <v>6407</v>
      </c>
      <c r="F33" s="544">
        <f t="shared" si="1"/>
        <v>0</v>
      </c>
      <c r="G33" s="544">
        <f>SUM(G9:G32)</f>
        <v>7713</v>
      </c>
      <c r="H33" s="544"/>
    </row>
    <row r="35" spans="1:10">
      <c r="A35" s="513"/>
    </row>
    <row r="36" spans="1:10">
      <c r="F36" s="542"/>
      <c r="G36" s="542"/>
    </row>
    <row r="38" spans="1:10" ht="15" customHeight="1">
      <c r="A38" s="9" t="s">
        <v>1117</v>
      </c>
      <c r="B38" s="694"/>
      <c r="C38" s="1141" t="s">
        <v>849</v>
      </c>
      <c r="D38" s="1141"/>
      <c r="E38" s="985" t="s">
        <v>846</v>
      </c>
      <c r="F38" s="985"/>
      <c r="G38" s="985"/>
      <c r="H38" s="985"/>
      <c r="I38" s="411"/>
      <c r="J38" s="411"/>
    </row>
    <row r="39" spans="1:10" ht="15" customHeight="1">
      <c r="A39" s="694"/>
      <c r="B39" s="694"/>
      <c r="C39" s="1141" t="s">
        <v>850</v>
      </c>
      <c r="D39" s="1141"/>
      <c r="E39" s="1001" t="s">
        <v>845</v>
      </c>
      <c r="F39" s="1001"/>
      <c r="G39" s="1001"/>
      <c r="H39" s="1001"/>
      <c r="I39" s="433"/>
      <c r="J39" s="433"/>
    </row>
    <row r="40" spans="1:10" ht="15" customHeight="1">
      <c r="A40" s="694"/>
      <c r="B40" s="694"/>
      <c r="C40" s="1141" t="s">
        <v>851</v>
      </c>
      <c r="D40" s="1141"/>
      <c r="E40" s="450"/>
      <c r="F40" s="450"/>
      <c r="G40" s="450"/>
      <c r="H40" s="450"/>
    </row>
    <row r="41" spans="1:10">
      <c r="C41" s="694"/>
      <c r="D41" s="694"/>
      <c r="E41" s="411"/>
      <c r="F41" s="411"/>
      <c r="G41" s="411"/>
      <c r="H41" s="411"/>
    </row>
    <row r="42" spans="1:10">
      <c r="A42" s="694"/>
      <c r="B42" s="694"/>
      <c r="C42" s="694"/>
      <c r="D42" s="694"/>
      <c r="E42" s="694"/>
      <c r="F42" s="694"/>
      <c r="G42" s="694"/>
      <c r="H42" s="694"/>
    </row>
  </sheetData>
  <mergeCells count="10">
    <mergeCell ref="C39:D39"/>
    <mergeCell ref="E39:H39"/>
    <mergeCell ref="C40:D40"/>
    <mergeCell ref="A1:F1"/>
    <mergeCell ref="A2:H2"/>
    <mergeCell ref="A4:H4"/>
    <mergeCell ref="F6:H6"/>
    <mergeCell ref="A33:B33"/>
    <mergeCell ref="C38:D38"/>
    <mergeCell ref="E38:H38"/>
  </mergeCells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M41"/>
  <sheetViews>
    <sheetView view="pageBreakPreview" topLeftCell="A16" zoomScaleSheetLayoutView="100" workbookViewId="0">
      <selection activeCell="A36" sqref="A36"/>
    </sheetView>
  </sheetViews>
  <sheetFormatPr defaultRowHeight="12.75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15.7109375" customWidth="1"/>
    <col min="6" max="6" width="16.28515625" customWidth="1"/>
    <col min="7" max="7" width="22" customWidth="1"/>
    <col min="8" max="8" width="17.42578125" customWidth="1"/>
    <col min="257" max="257" width="8.28515625" customWidth="1"/>
    <col min="258" max="258" width="15.5703125" customWidth="1"/>
    <col min="259" max="259" width="14.7109375" customWidth="1"/>
    <col min="260" max="260" width="21" customWidth="1"/>
    <col min="261" max="261" width="15.7109375" customWidth="1"/>
    <col min="262" max="262" width="16.28515625" customWidth="1"/>
    <col min="263" max="263" width="22" customWidth="1"/>
    <col min="264" max="264" width="17.42578125" customWidth="1"/>
    <col min="513" max="513" width="8.28515625" customWidth="1"/>
    <col min="514" max="514" width="15.5703125" customWidth="1"/>
    <col min="515" max="515" width="14.7109375" customWidth="1"/>
    <col min="516" max="516" width="21" customWidth="1"/>
    <col min="517" max="517" width="15.7109375" customWidth="1"/>
    <col min="518" max="518" width="16.28515625" customWidth="1"/>
    <col min="519" max="519" width="22" customWidth="1"/>
    <col min="520" max="520" width="17.42578125" customWidth="1"/>
    <col min="769" max="769" width="8.28515625" customWidth="1"/>
    <col min="770" max="770" width="15.5703125" customWidth="1"/>
    <col min="771" max="771" width="14.7109375" customWidth="1"/>
    <col min="772" max="772" width="21" customWidth="1"/>
    <col min="773" max="773" width="15.7109375" customWidth="1"/>
    <col min="774" max="774" width="16.28515625" customWidth="1"/>
    <col min="775" max="775" width="22" customWidth="1"/>
    <col min="776" max="776" width="17.42578125" customWidth="1"/>
    <col min="1025" max="1025" width="8.28515625" customWidth="1"/>
    <col min="1026" max="1026" width="15.5703125" customWidth="1"/>
    <col min="1027" max="1027" width="14.7109375" customWidth="1"/>
    <col min="1028" max="1028" width="21" customWidth="1"/>
    <col min="1029" max="1029" width="15.7109375" customWidth="1"/>
    <col min="1030" max="1030" width="16.28515625" customWidth="1"/>
    <col min="1031" max="1031" width="22" customWidth="1"/>
    <col min="1032" max="1032" width="17.42578125" customWidth="1"/>
    <col min="1281" max="1281" width="8.28515625" customWidth="1"/>
    <col min="1282" max="1282" width="15.5703125" customWidth="1"/>
    <col min="1283" max="1283" width="14.7109375" customWidth="1"/>
    <col min="1284" max="1284" width="21" customWidth="1"/>
    <col min="1285" max="1285" width="15.7109375" customWidth="1"/>
    <col min="1286" max="1286" width="16.28515625" customWidth="1"/>
    <col min="1287" max="1287" width="22" customWidth="1"/>
    <col min="1288" max="1288" width="17.42578125" customWidth="1"/>
    <col min="1537" max="1537" width="8.28515625" customWidth="1"/>
    <col min="1538" max="1538" width="15.5703125" customWidth="1"/>
    <col min="1539" max="1539" width="14.7109375" customWidth="1"/>
    <col min="1540" max="1540" width="21" customWidth="1"/>
    <col min="1541" max="1541" width="15.7109375" customWidth="1"/>
    <col min="1542" max="1542" width="16.28515625" customWidth="1"/>
    <col min="1543" max="1543" width="22" customWidth="1"/>
    <col min="1544" max="1544" width="17.42578125" customWidth="1"/>
    <col min="1793" max="1793" width="8.28515625" customWidth="1"/>
    <col min="1794" max="1794" width="15.5703125" customWidth="1"/>
    <col min="1795" max="1795" width="14.7109375" customWidth="1"/>
    <col min="1796" max="1796" width="21" customWidth="1"/>
    <col min="1797" max="1797" width="15.7109375" customWidth="1"/>
    <col min="1798" max="1798" width="16.28515625" customWidth="1"/>
    <col min="1799" max="1799" width="22" customWidth="1"/>
    <col min="1800" max="1800" width="17.42578125" customWidth="1"/>
    <col min="2049" max="2049" width="8.28515625" customWidth="1"/>
    <col min="2050" max="2050" width="15.5703125" customWidth="1"/>
    <col min="2051" max="2051" width="14.7109375" customWidth="1"/>
    <col min="2052" max="2052" width="21" customWidth="1"/>
    <col min="2053" max="2053" width="15.7109375" customWidth="1"/>
    <col min="2054" max="2054" width="16.28515625" customWidth="1"/>
    <col min="2055" max="2055" width="22" customWidth="1"/>
    <col min="2056" max="2056" width="17.42578125" customWidth="1"/>
    <col min="2305" max="2305" width="8.28515625" customWidth="1"/>
    <col min="2306" max="2306" width="15.5703125" customWidth="1"/>
    <col min="2307" max="2307" width="14.7109375" customWidth="1"/>
    <col min="2308" max="2308" width="21" customWidth="1"/>
    <col min="2309" max="2309" width="15.7109375" customWidth="1"/>
    <col min="2310" max="2310" width="16.28515625" customWidth="1"/>
    <col min="2311" max="2311" width="22" customWidth="1"/>
    <col min="2312" max="2312" width="17.42578125" customWidth="1"/>
    <col min="2561" max="2561" width="8.28515625" customWidth="1"/>
    <col min="2562" max="2562" width="15.5703125" customWidth="1"/>
    <col min="2563" max="2563" width="14.7109375" customWidth="1"/>
    <col min="2564" max="2564" width="21" customWidth="1"/>
    <col min="2565" max="2565" width="15.7109375" customWidth="1"/>
    <col min="2566" max="2566" width="16.28515625" customWidth="1"/>
    <col min="2567" max="2567" width="22" customWidth="1"/>
    <col min="2568" max="2568" width="17.42578125" customWidth="1"/>
    <col min="2817" max="2817" width="8.28515625" customWidth="1"/>
    <col min="2818" max="2818" width="15.5703125" customWidth="1"/>
    <col min="2819" max="2819" width="14.7109375" customWidth="1"/>
    <col min="2820" max="2820" width="21" customWidth="1"/>
    <col min="2821" max="2821" width="15.7109375" customWidth="1"/>
    <col min="2822" max="2822" width="16.28515625" customWidth="1"/>
    <col min="2823" max="2823" width="22" customWidth="1"/>
    <col min="2824" max="2824" width="17.42578125" customWidth="1"/>
    <col min="3073" max="3073" width="8.28515625" customWidth="1"/>
    <col min="3074" max="3074" width="15.5703125" customWidth="1"/>
    <col min="3075" max="3075" width="14.7109375" customWidth="1"/>
    <col min="3076" max="3076" width="21" customWidth="1"/>
    <col min="3077" max="3077" width="15.7109375" customWidth="1"/>
    <col min="3078" max="3078" width="16.28515625" customWidth="1"/>
    <col min="3079" max="3079" width="22" customWidth="1"/>
    <col min="3080" max="3080" width="17.42578125" customWidth="1"/>
    <col min="3329" max="3329" width="8.28515625" customWidth="1"/>
    <col min="3330" max="3330" width="15.5703125" customWidth="1"/>
    <col min="3331" max="3331" width="14.7109375" customWidth="1"/>
    <col min="3332" max="3332" width="21" customWidth="1"/>
    <col min="3333" max="3333" width="15.7109375" customWidth="1"/>
    <col min="3334" max="3334" width="16.28515625" customWidth="1"/>
    <col min="3335" max="3335" width="22" customWidth="1"/>
    <col min="3336" max="3336" width="17.42578125" customWidth="1"/>
    <col min="3585" max="3585" width="8.28515625" customWidth="1"/>
    <col min="3586" max="3586" width="15.5703125" customWidth="1"/>
    <col min="3587" max="3587" width="14.7109375" customWidth="1"/>
    <col min="3588" max="3588" width="21" customWidth="1"/>
    <col min="3589" max="3589" width="15.7109375" customWidth="1"/>
    <col min="3590" max="3590" width="16.28515625" customWidth="1"/>
    <col min="3591" max="3591" width="22" customWidth="1"/>
    <col min="3592" max="3592" width="17.42578125" customWidth="1"/>
    <col min="3841" max="3841" width="8.28515625" customWidth="1"/>
    <col min="3842" max="3842" width="15.5703125" customWidth="1"/>
    <col min="3843" max="3843" width="14.7109375" customWidth="1"/>
    <col min="3844" max="3844" width="21" customWidth="1"/>
    <col min="3845" max="3845" width="15.7109375" customWidth="1"/>
    <col min="3846" max="3846" width="16.28515625" customWidth="1"/>
    <col min="3847" max="3847" width="22" customWidth="1"/>
    <col min="3848" max="3848" width="17.42578125" customWidth="1"/>
    <col min="4097" max="4097" width="8.28515625" customWidth="1"/>
    <col min="4098" max="4098" width="15.5703125" customWidth="1"/>
    <col min="4099" max="4099" width="14.7109375" customWidth="1"/>
    <col min="4100" max="4100" width="21" customWidth="1"/>
    <col min="4101" max="4101" width="15.7109375" customWidth="1"/>
    <col min="4102" max="4102" width="16.28515625" customWidth="1"/>
    <col min="4103" max="4103" width="22" customWidth="1"/>
    <col min="4104" max="4104" width="17.42578125" customWidth="1"/>
    <col min="4353" max="4353" width="8.28515625" customWidth="1"/>
    <col min="4354" max="4354" width="15.5703125" customWidth="1"/>
    <col min="4355" max="4355" width="14.7109375" customWidth="1"/>
    <col min="4356" max="4356" width="21" customWidth="1"/>
    <col min="4357" max="4357" width="15.7109375" customWidth="1"/>
    <col min="4358" max="4358" width="16.28515625" customWidth="1"/>
    <col min="4359" max="4359" width="22" customWidth="1"/>
    <col min="4360" max="4360" width="17.42578125" customWidth="1"/>
    <col min="4609" max="4609" width="8.28515625" customWidth="1"/>
    <col min="4610" max="4610" width="15.5703125" customWidth="1"/>
    <col min="4611" max="4611" width="14.7109375" customWidth="1"/>
    <col min="4612" max="4612" width="21" customWidth="1"/>
    <col min="4613" max="4613" width="15.7109375" customWidth="1"/>
    <col min="4614" max="4614" width="16.28515625" customWidth="1"/>
    <col min="4615" max="4615" width="22" customWidth="1"/>
    <col min="4616" max="4616" width="17.42578125" customWidth="1"/>
    <col min="4865" max="4865" width="8.28515625" customWidth="1"/>
    <col min="4866" max="4866" width="15.5703125" customWidth="1"/>
    <col min="4867" max="4867" width="14.7109375" customWidth="1"/>
    <col min="4868" max="4868" width="21" customWidth="1"/>
    <col min="4869" max="4869" width="15.7109375" customWidth="1"/>
    <col min="4870" max="4870" width="16.28515625" customWidth="1"/>
    <col min="4871" max="4871" width="22" customWidth="1"/>
    <col min="4872" max="4872" width="17.42578125" customWidth="1"/>
    <col min="5121" max="5121" width="8.28515625" customWidth="1"/>
    <col min="5122" max="5122" width="15.5703125" customWidth="1"/>
    <col min="5123" max="5123" width="14.7109375" customWidth="1"/>
    <col min="5124" max="5124" width="21" customWidth="1"/>
    <col min="5125" max="5125" width="15.7109375" customWidth="1"/>
    <col min="5126" max="5126" width="16.28515625" customWidth="1"/>
    <col min="5127" max="5127" width="22" customWidth="1"/>
    <col min="5128" max="5128" width="17.42578125" customWidth="1"/>
    <col min="5377" max="5377" width="8.28515625" customWidth="1"/>
    <col min="5378" max="5378" width="15.5703125" customWidth="1"/>
    <col min="5379" max="5379" width="14.7109375" customWidth="1"/>
    <col min="5380" max="5380" width="21" customWidth="1"/>
    <col min="5381" max="5381" width="15.7109375" customWidth="1"/>
    <col min="5382" max="5382" width="16.28515625" customWidth="1"/>
    <col min="5383" max="5383" width="22" customWidth="1"/>
    <col min="5384" max="5384" width="17.42578125" customWidth="1"/>
    <col min="5633" max="5633" width="8.28515625" customWidth="1"/>
    <col min="5634" max="5634" width="15.5703125" customWidth="1"/>
    <col min="5635" max="5635" width="14.7109375" customWidth="1"/>
    <col min="5636" max="5636" width="21" customWidth="1"/>
    <col min="5637" max="5637" width="15.7109375" customWidth="1"/>
    <col min="5638" max="5638" width="16.28515625" customWidth="1"/>
    <col min="5639" max="5639" width="22" customWidth="1"/>
    <col min="5640" max="5640" width="17.42578125" customWidth="1"/>
    <col min="5889" max="5889" width="8.28515625" customWidth="1"/>
    <col min="5890" max="5890" width="15.5703125" customWidth="1"/>
    <col min="5891" max="5891" width="14.7109375" customWidth="1"/>
    <col min="5892" max="5892" width="21" customWidth="1"/>
    <col min="5893" max="5893" width="15.7109375" customWidth="1"/>
    <col min="5894" max="5894" width="16.28515625" customWidth="1"/>
    <col min="5895" max="5895" width="22" customWidth="1"/>
    <col min="5896" max="5896" width="17.42578125" customWidth="1"/>
    <col min="6145" max="6145" width="8.28515625" customWidth="1"/>
    <col min="6146" max="6146" width="15.5703125" customWidth="1"/>
    <col min="6147" max="6147" width="14.7109375" customWidth="1"/>
    <col min="6148" max="6148" width="21" customWidth="1"/>
    <col min="6149" max="6149" width="15.7109375" customWidth="1"/>
    <col min="6150" max="6150" width="16.28515625" customWidth="1"/>
    <col min="6151" max="6151" width="22" customWidth="1"/>
    <col min="6152" max="6152" width="17.42578125" customWidth="1"/>
    <col min="6401" max="6401" width="8.28515625" customWidth="1"/>
    <col min="6402" max="6402" width="15.5703125" customWidth="1"/>
    <col min="6403" max="6403" width="14.7109375" customWidth="1"/>
    <col min="6404" max="6404" width="21" customWidth="1"/>
    <col min="6405" max="6405" width="15.7109375" customWidth="1"/>
    <col min="6406" max="6406" width="16.28515625" customWidth="1"/>
    <col min="6407" max="6407" width="22" customWidth="1"/>
    <col min="6408" max="6408" width="17.42578125" customWidth="1"/>
    <col min="6657" max="6657" width="8.28515625" customWidth="1"/>
    <col min="6658" max="6658" width="15.5703125" customWidth="1"/>
    <col min="6659" max="6659" width="14.7109375" customWidth="1"/>
    <col min="6660" max="6660" width="21" customWidth="1"/>
    <col min="6661" max="6661" width="15.7109375" customWidth="1"/>
    <col min="6662" max="6662" width="16.28515625" customWidth="1"/>
    <col min="6663" max="6663" width="22" customWidth="1"/>
    <col min="6664" max="6664" width="17.42578125" customWidth="1"/>
    <col min="6913" max="6913" width="8.28515625" customWidth="1"/>
    <col min="6914" max="6914" width="15.5703125" customWidth="1"/>
    <col min="6915" max="6915" width="14.7109375" customWidth="1"/>
    <col min="6916" max="6916" width="21" customWidth="1"/>
    <col min="6917" max="6917" width="15.7109375" customWidth="1"/>
    <col min="6918" max="6918" width="16.28515625" customWidth="1"/>
    <col min="6919" max="6919" width="22" customWidth="1"/>
    <col min="6920" max="6920" width="17.42578125" customWidth="1"/>
    <col min="7169" max="7169" width="8.28515625" customWidth="1"/>
    <col min="7170" max="7170" width="15.5703125" customWidth="1"/>
    <col min="7171" max="7171" width="14.7109375" customWidth="1"/>
    <col min="7172" max="7172" width="21" customWidth="1"/>
    <col min="7173" max="7173" width="15.7109375" customWidth="1"/>
    <col min="7174" max="7174" width="16.28515625" customWidth="1"/>
    <col min="7175" max="7175" width="22" customWidth="1"/>
    <col min="7176" max="7176" width="17.42578125" customWidth="1"/>
    <col min="7425" max="7425" width="8.28515625" customWidth="1"/>
    <col min="7426" max="7426" width="15.5703125" customWidth="1"/>
    <col min="7427" max="7427" width="14.7109375" customWidth="1"/>
    <col min="7428" max="7428" width="21" customWidth="1"/>
    <col min="7429" max="7429" width="15.7109375" customWidth="1"/>
    <col min="7430" max="7430" width="16.28515625" customWidth="1"/>
    <col min="7431" max="7431" width="22" customWidth="1"/>
    <col min="7432" max="7432" width="17.42578125" customWidth="1"/>
    <col min="7681" max="7681" width="8.28515625" customWidth="1"/>
    <col min="7682" max="7682" width="15.5703125" customWidth="1"/>
    <col min="7683" max="7683" width="14.7109375" customWidth="1"/>
    <col min="7684" max="7684" width="21" customWidth="1"/>
    <col min="7685" max="7685" width="15.7109375" customWidth="1"/>
    <col min="7686" max="7686" width="16.28515625" customWidth="1"/>
    <col min="7687" max="7687" width="22" customWidth="1"/>
    <col min="7688" max="7688" width="17.42578125" customWidth="1"/>
    <col min="7937" max="7937" width="8.28515625" customWidth="1"/>
    <col min="7938" max="7938" width="15.5703125" customWidth="1"/>
    <col min="7939" max="7939" width="14.7109375" customWidth="1"/>
    <col min="7940" max="7940" width="21" customWidth="1"/>
    <col min="7941" max="7941" width="15.7109375" customWidth="1"/>
    <col min="7942" max="7942" width="16.28515625" customWidth="1"/>
    <col min="7943" max="7943" width="22" customWidth="1"/>
    <col min="7944" max="7944" width="17.42578125" customWidth="1"/>
    <col min="8193" max="8193" width="8.28515625" customWidth="1"/>
    <col min="8194" max="8194" width="15.5703125" customWidth="1"/>
    <col min="8195" max="8195" width="14.7109375" customWidth="1"/>
    <col min="8196" max="8196" width="21" customWidth="1"/>
    <col min="8197" max="8197" width="15.7109375" customWidth="1"/>
    <col min="8198" max="8198" width="16.28515625" customWidth="1"/>
    <col min="8199" max="8199" width="22" customWidth="1"/>
    <col min="8200" max="8200" width="17.42578125" customWidth="1"/>
    <col min="8449" max="8449" width="8.28515625" customWidth="1"/>
    <col min="8450" max="8450" width="15.5703125" customWidth="1"/>
    <col min="8451" max="8451" width="14.7109375" customWidth="1"/>
    <col min="8452" max="8452" width="21" customWidth="1"/>
    <col min="8453" max="8453" width="15.7109375" customWidth="1"/>
    <col min="8454" max="8454" width="16.28515625" customWidth="1"/>
    <col min="8455" max="8455" width="22" customWidth="1"/>
    <col min="8456" max="8456" width="17.42578125" customWidth="1"/>
    <col min="8705" max="8705" width="8.28515625" customWidth="1"/>
    <col min="8706" max="8706" width="15.5703125" customWidth="1"/>
    <col min="8707" max="8707" width="14.7109375" customWidth="1"/>
    <col min="8708" max="8708" width="21" customWidth="1"/>
    <col min="8709" max="8709" width="15.7109375" customWidth="1"/>
    <col min="8710" max="8710" width="16.28515625" customWidth="1"/>
    <col min="8711" max="8711" width="22" customWidth="1"/>
    <col min="8712" max="8712" width="17.42578125" customWidth="1"/>
    <col min="8961" max="8961" width="8.28515625" customWidth="1"/>
    <col min="8962" max="8962" width="15.5703125" customWidth="1"/>
    <col min="8963" max="8963" width="14.7109375" customWidth="1"/>
    <col min="8964" max="8964" width="21" customWidth="1"/>
    <col min="8965" max="8965" width="15.7109375" customWidth="1"/>
    <col min="8966" max="8966" width="16.28515625" customWidth="1"/>
    <col min="8967" max="8967" width="22" customWidth="1"/>
    <col min="8968" max="8968" width="17.42578125" customWidth="1"/>
    <col min="9217" max="9217" width="8.28515625" customWidth="1"/>
    <col min="9218" max="9218" width="15.5703125" customWidth="1"/>
    <col min="9219" max="9219" width="14.7109375" customWidth="1"/>
    <col min="9220" max="9220" width="21" customWidth="1"/>
    <col min="9221" max="9221" width="15.7109375" customWidth="1"/>
    <col min="9222" max="9222" width="16.28515625" customWidth="1"/>
    <col min="9223" max="9223" width="22" customWidth="1"/>
    <col min="9224" max="9224" width="17.42578125" customWidth="1"/>
    <col min="9473" max="9473" width="8.28515625" customWidth="1"/>
    <col min="9474" max="9474" width="15.5703125" customWidth="1"/>
    <col min="9475" max="9475" width="14.7109375" customWidth="1"/>
    <col min="9476" max="9476" width="21" customWidth="1"/>
    <col min="9477" max="9477" width="15.7109375" customWidth="1"/>
    <col min="9478" max="9478" width="16.28515625" customWidth="1"/>
    <col min="9479" max="9479" width="22" customWidth="1"/>
    <col min="9480" max="9480" width="17.42578125" customWidth="1"/>
    <col min="9729" max="9729" width="8.28515625" customWidth="1"/>
    <col min="9730" max="9730" width="15.5703125" customWidth="1"/>
    <col min="9731" max="9731" width="14.7109375" customWidth="1"/>
    <col min="9732" max="9732" width="21" customWidth="1"/>
    <col min="9733" max="9733" width="15.7109375" customWidth="1"/>
    <col min="9734" max="9734" width="16.28515625" customWidth="1"/>
    <col min="9735" max="9735" width="22" customWidth="1"/>
    <col min="9736" max="9736" width="17.42578125" customWidth="1"/>
    <col min="9985" max="9985" width="8.28515625" customWidth="1"/>
    <col min="9986" max="9986" width="15.5703125" customWidth="1"/>
    <col min="9987" max="9987" width="14.7109375" customWidth="1"/>
    <col min="9988" max="9988" width="21" customWidth="1"/>
    <col min="9989" max="9989" width="15.7109375" customWidth="1"/>
    <col min="9990" max="9990" width="16.28515625" customWidth="1"/>
    <col min="9991" max="9991" width="22" customWidth="1"/>
    <col min="9992" max="9992" width="17.42578125" customWidth="1"/>
    <col min="10241" max="10241" width="8.28515625" customWidth="1"/>
    <col min="10242" max="10242" width="15.5703125" customWidth="1"/>
    <col min="10243" max="10243" width="14.7109375" customWidth="1"/>
    <col min="10244" max="10244" width="21" customWidth="1"/>
    <col min="10245" max="10245" width="15.7109375" customWidth="1"/>
    <col min="10246" max="10246" width="16.28515625" customWidth="1"/>
    <col min="10247" max="10247" width="22" customWidth="1"/>
    <col min="10248" max="10248" width="17.42578125" customWidth="1"/>
    <col min="10497" max="10497" width="8.28515625" customWidth="1"/>
    <col min="10498" max="10498" width="15.5703125" customWidth="1"/>
    <col min="10499" max="10499" width="14.7109375" customWidth="1"/>
    <col min="10500" max="10500" width="21" customWidth="1"/>
    <col min="10501" max="10501" width="15.7109375" customWidth="1"/>
    <col min="10502" max="10502" width="16.28515625" customWidth="1"/>
    <col min="10503" max="10503" width="22" customWidth="1"/>
    <col min="10504" max="10504" width="17.42578125" customWidth="1"/>
    <col min="10753" max="10753" width="8.28515625" customWidth="1"/>
    <col min="10754" max="10754" width="15.5703125" customWidth="1"/>
    <col min="10755" max="10755" width="14.7109375" customWidth="1"/>
    <col min="10756" max="10756" width="21" customWidth="1"/>
    <col min="10757" max="10757" width="15.7109375" customWidth="1"/>
    <col min="10758" max="10758" width="16.28515625" customWidth="1"/>
    <col min="10759" max="10759" width="22" customWidth="1"/>
    <col min="10760" max="10760" width="17.42578125" customWidth="1"/>
    <col min="11009" max="11009" width="8.28515625" customWidth="1"/>
    <col min="11010" max="11010" width="15.5703125" customWidth="1"/>
    <col min="11011" max="11011" width="14.7109375" customWidth="1"/>
    <col min="11012" max="11012" width="21" customWidth="1"/>
    <col min="11013" max="11013" width="15.7109375" customWidth="1"/>
    <col min="11014" max="11014" width="16.28515625" customWidth="1"/>
    <col min="11015" max="11015" width="22" customWidth="1"/>
    <col min="11016" max="11016" width="17.42578125" customWidth="1"/>
    <col min="11265" max="11265" width="8.28515625" customWidth="1"/>
    <col min="11266" max="11266" width="15.5703125" customWidth="1"/>
    <col min="11267" max="11267" width="14.7109375" customWidth="1"/>
    <col min="11268" max="11268" width="21" customWidth="1"/>
    <col min="11269" max="11269" width="15.7109375" customWidth="1"/>
    <col min="11270" max="11270" width="16.28515625" customWidth="1"/>
    <col min="11271" max="11271" width="22" customWidth="1"/>
    <col min="11272" max="11272" width="17.42578125" customWidth="1"/>
    <col min="11521" max="11521" width="8.28515625" customWidth="1"/>
    <col min="11522" max="11522" width="15.5703125" customWidth="1"/>
    <col min="11523" max="11523" width="14.7109375" customWidth="1"/>
    <col min="11524" max="11524" width="21" customWidth="1"/>
    <col min="11525" max="11525" width="15.7109375" customWidth="1"/>
    <col min="11526" max="11526" width="16.28515625" customWidth="1"/>
    <col min="11527" max="11527" width="22" customWidth="1"/>
    <col min="11528" max="11528" width="17.42578125" customWidth="1"/>
    <col min="11777" max="11777" width="8.28515625" customWidth="1"/>
    <col min="11778" max="11778" width="15.5703125" customWidth="1"/>
    <col min="11779" max="11779" width="14.7109375" customWidth="1"/>
    <col min="11780" max="11780" width="21" customWidth="1"/>
    <col min="11781" max="11781" width="15.7109375" customWidth="1"/>
    <col min="11782" max="11782" width="16.28515625" customWidth="1"/>
    <col min="11783" max="11783" width="22" customWidth="1"/>
    <col min="11784" max="11784" width="17.42578125" customWidth="1"/>
    <col min="12033" max="12033" width="8.28515625" customWidth="1"/>
    <col min="12034" max="12034" width="15.5703125" customWidth="1"/>
    <col min="12035" max="12035" width="14.7109375" customWidth="1"/>
    <col min="12036" max="12036" width="21" customWidth="1"/>
    <col min="12037" max="12037" width="15.7109375" customWidth="1"/>
    <col min="12038" max="12038" width="16.28515625" customWidth="1"/>
    <col min="12039" max="12039" width="22" customWidth="1"/>
    <col min="12040" max="12040" width="17.42578125" customWidth="1"/>
    <col min="12289" max="12289" width="8.28515625" customWidth="1"/>
    <col min="12290" max="12290" width="15.5703125" customWidth="1"/>
    <col min="12291" max="12291" width="14.7109375" customWidth="1"/>
    <col min="12292" max="12292" width="21" customWidth="1"/>
    <col min="12293" max="12293" width="15.7109375" customWidth="1"/>
    <col min="12294" max="12294" width="16.28515625" customWidth="1"/>
    <col min="12295" max="12295" width="22" customWidth="1"/>
    <col min="12296" max="12296" width="17.42578125" customWidth="1"/>
    <col min="12545" max="12545" width="8.28515625" customWidth="1"/>
    <col min="12546" max="12546" width="15.5703125" customWidth="1"/>
    <col min="12547" max="12547" width="14.7109375" customWidth="1"/>
    <col min="12548" max="12548" width="21" customWidth="1"/>
    <col min="12549" max="12549" width="15.7109375" customWidth="1"/>
    <col min="12550" max="12550" width="16.28515625" customWidth="1"/>
    <col min="12551" max="12551" width="22" customWidth="1"/>
    <col min="12552" max="12552" width="17.42578125" customWidth="1"/>
    <col min="12801" max="12801" width="8.28515625" customWidth="1"/>
    <col min="12802" max="12802" width="15.5703125" customWidth="1"/>
    <col min="12803" max="12803" width="14.7109375" customWidth="1"/>
    <col min="12804" max="12804" width="21" customWidth="1"/>
    <col min="12805" max="12805" width="15.7109375" customWidth="1"/>
    <col min="12806" max="12806" width="16.28515625" customWidth="1"/>
    <col min="12807" max="12807" width="22" customWidth="1"/>
    <col min="12808" max="12808" width="17.42578125" customWidth="1"/>
    <col min="13057" max="13057" width="8.28515625" customWidth="1"/>
    <col min="13058" max="13058" width="15.5703125" customWidth="1"/>
    <col min="13059" max="13059" width="14.7109375" customWidth="1"/>
    <col min="13060" max="13060" width="21" customWidth="1"/>
    <col min="13061" max="13061" width="15.7109375" customWidth="1"/>
    <col min="13062" max="13062" width="16.28515625" customWidth="1"/>
    <col min="13063" max="13063" width="22" customWidth="1"/>
    <col min="13064" max="13064" width="17.42578125" customWidth="1"/>
    <col min="13313" max="13313" width="8.28515625" customWidth="1"/>
    <col min="13314" max="13314" width="15.5703125" customWidth="1"/>
    <col min="13315" max="13315" width="14.7109375" customWidth="1"/>
    <col min="13316" max="13316" width="21" customWidth="1"/>
    <col min="13317" max="13317" width="15.7109375" customWidth="1"/>
    <col min="13318" max="13318" width="16.28515625" customWidth="1"/>
    <col min="13319" max="13319" width="22" customWidth="1"/>
    <col min="13320" max="13320" width="17.42578125" customWidth="1"/>
    <col min="13569" max="13569" width="8.28515625" customWidth="1"/>
    <col min="13570" max="13570" width="15.5703125" customWidth="1"/>
    <col min="13571" max="13571" width="14.7109375" customWidth="1"/>
    <col min="13572" max="13572" width="21" customWidth="1"/>
    <col min="13573" max="13573" width="15.7109375" customWidth="1"/>
    <col min="13574" max="13574" width="16.28515625" customWidth="1"/>
    <col min="13575" max="13575" width="22" customWidth="1"/>
    <col min="13576" max="13576" width="17.42578125" customWidth="1"/>
    <col min="13825" max="13825" width="8.28515625" customWidth="1"/>
    <col min="13826" max="13826" width="15.5703125" customWidth="1"/>
    <col min="13827" max="13827" width="14.7109375" customWidth="1"/>
    <col min="13828" max="13828" width="21" customWidth="1"/>
    <col min="13829" max="13829" width="15.7109375" customWidth="1"/>
    <col min="13830" max="13830" width="16.28515625" customWidth="1"/>
    <col min="13831" max="13831" width="22" customWidth="1"/>
    <col min="13832" max="13832" width="17.42578125" customWidth="1"/>
    <col min="14081" max="14081" width="8.28515625" customWidth="1"/>
    <col min="14082" max="14082" width="15.5703125" customWidth="1"/>
    <col min="14083" max="14083" width="14.7109375" customWidth="1"/>
    <col min="14084" max="14084" width="21" customWidth="1"/>
    <col min="14085" max="14085" width="15.7109375" customWidth="1"/>
    <col min="14086" max="14086" width="16.28515625" customWidth="1"/>
    <col min="14087" max="14087" width="22" customWidth="1"/>
    <col min="14088" max="14088" width="17.42578125" customWidth="1"/>
    <col min="14337" max="14337" width="8.28515625" customWidth="1"/>
    <col min="14338" max="14338" width="15.5703125" customWidth="1"/>
    <col min="14339" max="14339" width="14.7109375" customWidth="1"/>
    <col min="14340" max="14340" width="21" customWidth="1"/>
    <col min="14341" max="14341" width="15.7109375" customWidth="1"/>
    <col min="14342" max="14342" width="16.28515625" customWidth="1"/>
    <col min="14343" max="14343" width="22" customWidth="1"/>
    <col min="14344" max="14344" width="17.42578125" customWidth="1"/>
    <col min="14593" max="14593" width="8.28515625" customWidth="1"/>
    <col min="14594" max="14594" width="15.5703125" customWidth="1"/>
    <col min="14595" max="14595" width="14.7109375" customWidth="1"/>
    <col min="14596" max="14596" width="21" customWidth="1"/>
    <col min="14597" max="14597" width="15.7109375" customWidth="1"/>
    <col min="14598" max="14598" width="16.28515625" customWidth="1"/>
    <col min="14599" max="14599" width="22" customWidth="1"/>
    <col min="14600" max="14600" width="17.42578125" customWidth="1"/>
    <col min="14849" max="14849" width="8.28515625" customWidth="1"/>
    <col min="14850" max="14850" width="15.5703125" customWidth="1"/>
    <col min="14851" max="14851" width="14.7109375" customWidth="1"/>
    <col min="14852" max="14852" width="21" customWidth="1"/>
    <col min="14853" max="14853" width="15.7109375" customWidth="1"/>
    <col min="14854" max="14854" width="16.28515625" customWidth="1"/>
    <col min="14855" max="14855" width="22" customWidth="1"/>
    <col min="14856" max="14856" width="17.42578125" customWidth="1"/>
    <col min="15105" max="15105" width="8.28515625" customWidth="1"/>
    <col min="15106" max="15106" width="15.5703125" customWidth="1"/>
    <col min="15107" max="15107" width="14.7109375" customWidth="1"/>
    <col min="15108" max="15108" width="21" customWidth="1"/>
    <col min="15109" max="15109" width="15.7109375" customWidth="1"/>
    <col min="15110" max="15110" width="16.28515625" customWidth="1"/>
    <col min="15111" max="15111" width="22" customWidth="1"/>
    <col min="15112" max="15112" width="17.42578125" customWidth="1"/>
    <col min="15361" max="15361" width="8.28515625" customWidth="1"/>
    <col min="15362" max="15362" width="15.5703125" customWidth="1"/>
    <col min="15363" max="15363" width="14.7109375" customWidth="1"/>
    <col min="15364" max="15364" width="21" customWidth="1"/>
    <col min="15365" max="15365" width="15.7109375" customWidth="1"/>
    <col min="15366" max="15366" width="16.28515625" customWidth="1"/>
    <col min="15367" max="15367" width="22" customWidth="1"/>
    <col min="15368" max="15368" width="17.42578125" customWidth="1"/>
    <col min="15617" max="15617" width="8.28515625" customWidth="1"/>
    <col min="15618" max="15618" width="15.5703125" customWidth="1"/>
    <col min="15619" max="15619" width="14.7109375" customWidth="1"/>
    <col min="15620" max="15620" width="21" customWidth="1"/>
    <col min="15621" max="15621" width="15.7109375" customWidth="1"/>
    <col min="15622" max="15622" width="16.28515625" customWidth="1"/>
    <col min="15623" max="15623" width="22" customWidth="1"/>
    <col min="15624" max="15624" width="17.42578125" customWidth="1"/>
    <col min="15873" max="15873" width="8.28515625" customWidth="1"/>
    <col min="15874" max="15874" width="15.5703125" customWidth="1"/>
    <col min="15875" max="15875" width="14.7109375" customWidth="1"/>
    <col min="15876" max="15876" width="21" customWidth="1"/>
    <col min="15877" max="15877" width="15.7109375" customWidth="1"/>
    <col min="15878" max="15878" width="16.28515625" customWidth="1"/>
    <col min="15879" max="15879" width="22" customWidth="1"/>
    <col min="15880" max="15880" width="17.42578125" customWidth="1"/>
    <col min="16129" max="16129" width="8.28515625" customWidth="1"/>
    <col min="16130" max="16130" width="15.5703125" customWidth="1"/>
    <col min="16131" max="16131" width="14.7109375" customWidth="1"/>
    <col min="16132" max="16132" width="21" customWidth="1"/>
    <col min="16133" max="16133" width="15.7109375" customWidth="1"/>
    <col min="16134" max="16134" width="16.28515625" customWidth="1"/>
    <col min="16135" max="16135" width="22" customWidth="1"/>
    <col min="16136" max="16136" width="17.42578125" customWidth="1"/>
  </cols>
  <sheetData>
    <row r="1" spans="1:8" ht="18">
      <c r="A1" s="1111" t="s">
        <v>0</v>
      </c>
      <c r="B1" s="1111"/>
      <c r="C1" s="1111"/>
      <c r="D1" s="1111"/>
      <c r="E1" s="1111"/>
      <c r="F1" s="1111"/>
      <c r="H1" s="119" t="s">
        <v>836</v>
      </c>
    </row>
    <row r="2" spans="1:8" ht="21">
      <c r="A2" s="1112" t="s">
        <v>857</v>
      </c>
      <c r="B2" s="1112"/>
      <c r="C2" s="1112"/>
      <c r="D2" s="1112"/>
      <c r="E2" s="1112"/>
      <c r="F2" s="1112"/>
      <c r="G2" s="1112"/>
    </row>
    <row r="3" spans="1:8" ht="15">
      <c r="A3" s="121"/>
      <c r="B3" s="121"/>
    </row>
    <row r="4" spans="1:8" ht="18" customHeight="1">
      <c r="A4" s="1144" t="s">
        <v>988</v>
      </c>
      <c r="B4" s="1144"/>
      <c r="C4" s="1144"/>
      <c r="D4" s="1144"/>
      <c r="E4" s="1144"/>
      <c r="F4" s="1144"/>
      <c r="G4" s="1144"/>
    </row>
    <row r="5" spans="1:8" ht="15">
      <c r="A5" s="122" t="s">
        <v>700</v>
      </c>
      <c r="B5" s="122"/>
    </row>
    <row r="6" spans="1:8" ht="15">
      <c r="A6" s="122"/>
      <c r="B6" s="122"/>
      <c r="F6" s="1041" t="s">
        <v>877</v>
      </c>
      <c r="G6" s="1041"/>
      <c r="H6" s="1041"/>
    </row>
    <row r="7" spans="1:8" ht="59.25" customHeight="1">
      <c r="A7" s="377" t="s">
        <v>2</v>
      </c>
      <c r="B7" s="377" t="s">
        <v>3</v>
      </c>
      <c r="C7" s="378" t="s">
        <v>989</v>
      </c>
      <c r="D7" s="378" t="s">
        <v>990</v>
      </c>
      <c r="E7" s="378" t="s">
        <v>991</v>
      </c>
      <c r="F7" s="378" t="s">
        <v>992</v>
      </c>
      <c r="G7" s="379" t="s">
        <v>993</v>
      </c>
      <c r="H7" s="380" t="s">
        <v>994</v>
      </c>
    </row>
    <row r="8" spans="1:8" s="119" customFormat="1" ht="15">
      <c r="A8" s="123" t="s">
        <v>238</v>
      </c>
      <c r="B8" s="123" t="s">
        <v>239</v>
      </c>
      <c r="C8" s="123" t="s">
        <v>240</v>
      </c>
      <c r="D8" s="123" t="s">
        <v>241</v>
      </c>
      <c r="E8" s="123" t="s">
        <v>242</v>
      </c>
      <c r="F8" s="123" t="s">
        <v>243</v>
      </c>
      <c r="G8" s="381" t="s">
        <v>244</v>
      </c>
      <c r="H8" s="134">
        <v>8</v>
      </c>
    </row>
    <row r="9" spans="1:8" s="119" customFormat="1" ht="15">
      <c r="A9" s="382">
        <v>1</v>
      </c>
      <c r="B9" s="367" t="s">
        <v>652</v>
      </c>
      <c r="C9" s="806">
        <f>'AT-8_Hon_CCH_Pry'!D13+'AT-8A_Hon_CCH_UPry'!D13</f>
        <v>4477</v>
      </c>
      <c r="D9" s="807">
        <v>6</v>
      </c>
      <c r="E9" s="807">
        <v>6</v>
      </c>
      <c r="F9" s="1145" t="s">
        <v>1109</v>
      </c>
      <c r="G9" s="808"/>
      <c r="H9" s="1147" t="s">
        <v>1110</v>
      </c>
    </row>
    <row r="10" spans="1:8" s="119" customFormat="1" ht="15">
      <c r="A10" s="382">
        <v>2</v>
      </c>
      <c r="B10" s="367" t="s">
        <v>653</v>
      </c>
      <c r="C10" s="806">
        <f>'AT-8_Hon_CCH_Pry'!D14+'AT-8A_Hon_CCH_UPry'!D14</f>
        <v>12559</v>
      </c>
      <c r="D10" s="807">
        <v>5</v>
      </c>
      <c r="E10" s="807">
        <v>5</v>
      </c>
      <c r="F10" s="1146"/>
      <c r="G10" s="808"/>
      <c r="H10" s="1148"/>
    </row>
    <row r="11" spans="1:8" s="119" customFormat="1" ht="15">
      <c r="A11" s="382">
        <v>3</v>
      </c>
      <c r="B11" s="367" t="s">
        <v>654</v>
      </c>
      <c r="C11" s="806">
        <f>'AT-8_Hon_CCH_Pry'!D15+'AT-8A_Hon_CCH_UPry'!D15</f>
        <v>11229</v>
      </c>
      <c r="D11" s="807">
        <v>7</v>
      </c>
      <c r="E11" s="807">
        <v>7</v>
      </c>
      <c r="F11" s="1146"/>
      <c r="G11" s="808"/>
      <c r="H11" s="1148"/>
    </row>
    <row r="12" spans="1:8" s="119" customFormat="1" ht="15">
      <c r="A12" s="382">
        <v>4</v>
      </c>
      <c r="B12" s="367" t="s">
        <v>655</v>
      </c>
      <c r="C12" s="806">
        <f>'AT-8_Hon_CCH_Pry'!D16+'AT-8A_Hon_CCH_UPry'!D16</f>
        <v>13060</v>
      </c>
      <c r="D12" s="807">
        <v>4990</v>
      </c>
      <c r="E12" s="807">
        <v>5</v>
      </c>
      <c r="F12" s="1146"/>
      <c r="G12" s="808"/>
      <c r="H12" s="1148"/>
    </row>
    <row r="13" spans="1:8" s="119" customFormat="1" ht="15">
      <c r="A13" s="382">
        <v>5</v>
      </c>
      <c r="B13" s="367" t="s">
        <v>656</v>
      </c>
      <c r="C13" s="806">
        <f>'AT-8_Hon_CCH_Pry'!D17+'AT-8A_Hon_CCH_UPry'!D17</f>
        <v>8427</v>
      </c>
      <c r="D13" s="807">
        <v>8</v>
      </c>
      <c r="E13" s="807">
        <v>8</v>
      </c>
      <c r="F13" s="1146"/>
      <c r="G13" s="808"/>
      <c r="H13" s="1148"/>
    </row>
    <row r="14" spans="1:8" s="119" customFormat="1" ht="15">
      <c r="A14" s="382">
        <v>6</v>
      </c>
      <c r="B14" s="367" t="s">
        <v>657</v>
      </c>
      <c r="C14" s="806">
        <f>'AT-8_Hon_CCH_Pry'!D18+'AT-8A_Hon_CCH_UPry'!D18</f>
        <v>5576</v>
      </c>
      <c r="D14" s="807">
        <v>7</v>
      </c>
      <c r="E14" s="807">
        <v>7</v>
      </c>
      <c r="F14" s="1146"/>
      <c r="G14" s="808"/>
      <c r="H14" s="1148"/>
    </row>
    <row r="15" spans="1:8" s="119" customFormat="1" ht="15">
      <c r="A15" s="382">
        <v>7</v>
      </c>
      <c r="B15" s="367" t="s">
        <v>658</v>
      </c>
      <c r="C15" s="806">
        <f>'AT-8_Hon_CCH_Pry'!D19+'AT-8A_Hon_CCH_UPry'!D19</f>
        <v>7995</v>
      </c>
      <c r="D15" s="807">
        <v>2584</v>
      </c>
      <c r="E15" s="807">
        <v>5</v>
      </c>
      <c r="F15" s="1146"/>
      <c r="G15" s="808"/>
      <c r="H15" s="1148"/>
    </row>
    <row r="16" spans="1:8" s="119" customFormat="1" ht="15">
      <c r="A16" s="382">
        <v>8</v>
      </c>
      <c r="B16" s="367" t="s">
        <v>659</v>
      </c>
      <c r="C16" s="806">
        <f>'AT-8_Hon_CCH_Pry'!D20+'AT-8A_Hon_CCH_UPry'!D20</f>
        <v>2151</v>
      </c>
      <c r="D16" s="807">
        <v>6</v>
      </c>
      <c r="E16" s="807">
        <v>6</v>
      </c>
      <c r="F16" s="1146"/>
      <c r="G16" s="808"/>
      <c r="H16" s="1148"/>
    </row>
    <row r="17" spans="1:8" s="119" customFormat="1" ht="15">
      <c r="A17" s="382">
        <v>9</v>
      </c>
      <c r="B17" s="367" t="s">
        <v>660</v>
      </c>
      <c r="C17" s="806">
        <f>'AT-8_Hon_CCH_Pry'!D21+'AT-8A_Hon_CCH_UPry'!D21</f>
        <v>11818</v>
      </c>
      <c r="D17" s="807">
        <v>6</v>
      </c>
      <c r="E17" s="807">
        <v>6</v>
      </c>
      <c r="F17" s="1146"/>
      <c r="G17" s="808"/>
      <c r="H17" s="1148"/>
    </row>
    <row r="18" spans="1:8" s="119" customFormat="1" ht="15">
      <c r="A18" s="382">
        <v>10</v>
      </c>
      <c r="B18" s="367" t="s">
        <v>661</v>
      </c>
      <c r="C18" s="806">
        <f>'AT-8_Hon_CCH_Pry'!D22+'AT-8A_Hon_CCH_UPry'!D22</f>
        <v>9409</v>
      </c>
      <c r="D18" s="807">
        <v>6</v>
      </c>
      <c r="E18" s="807">
        <v>6</v>
      </c>
      <c r="F18" s="1146"/>
      <c r="G18" s="808"/>
      <c r="H18" s="1148"/>
    </row>
    <row r="19" spans="1:8" s="119" customFormat="1" ht="15">
      <c r="A19" s="382">
        <v>11</v>
      </c>
      <c r="B19" s="367" t="s">
        <v>662</v>
      </c>
      <c r="C19" s="806">
        <f>'AT-8_Hon_CCH_Pry'!D23+'AT-8A_Hon_CCH_UPry'!D23</f>
        <v>6356</v>
      </c>
      <c r="D19" s="807">
        <v>2147</v>
      </c>
      <c r="E19" s="807">
        <v>7</v>
      </c>
      <c r="F19" s="1146"/>
      <c r="G19" s="808"/>
      <c r="H19" s="1148"/>
    </row>
    <row r="20" spans="1:8" s="119" customFormat="1" ht="15">
      <c r="A20" s="382">
        <v>12</v>
      </c>
      <c r="B20" s="367" t="s">
        <v>663</v>
      </c>
      <c r="C20" s="806">
        <f>'AT-8_Hon_CCH_Pry'!D24+'AT-8A_Hon_CCH_UPry'!D24</f>
        <v>3369</v>
      </c>
      <c r="D20" s="807">
        <v>1222</v>
      </c>
      <c r="E20" s="807">
        <v>10</v>
      </c>
      <c r="F20" s="1146"/>
      <c r="G20" s="808"/>
      <c r="H20" s="1148"/>
    </row>
    <row r="21" spans="1:8" s="119" customFormat="1" ht="15">
      <c r="A21" s="382">
        <v>13</v>
      </c>
      <c r="B21" s="367" t="s">
        <v>664</v>
      </c>
      <c r="C21" s="806">
        <f>'AT-8_Hon_CCH_Pry'!D25+'AT-8A_Hon_CCH_UPry'!D25</f>
        <v>12106</v>
      </c>
      <c r="D21" s="807">
        <v>11</v>
      </c>
      <c r="E21" s="807">
        <v>11</v>
      </c>
      <c r="F21" s="1146"/>
      <c r="G21" s="808"/>
      <c r="H21" s="1148"/>
    </row>
    <row r="22" spans="1:8" s="119" customFormat="1" ht="15">
      <c r="A22" s="382">
        <v>14</v>
      </c>
      <c r="B22" s="367" t="s">
        <v>665</v>
      </c>
      <c r="C22" s="806">
        <f>'AT-8_Hon_CCH_Pry'!D26+'AT-8A_Hon_CCH_UPry'!D26</f>
        <v>20403</v>
      </c>
      <c r="D22" s="807">
        <v>8438</v>
      </c>
      <c r="E22" s="807">
        <v>7</v>
      </c>
      <c r="F22" s="1146"/>
      <c r="G22" s="808"/>
      <c r="H22" s="1148"/>
    </row>
    <row r="23" spans="1:8" s="119" customFormat="1" ht="15">
      <c r="A23" s="382">
        <v>15</v>
      </c>
      <c r="B23" s="367" t="s">
        <v>666</v>
      </c>
      <c r="C23" s="806">
        <f>'AT-8_Hon_CCH_Pry'!D27+'AT-8A_Hon_CCH_UPry'!D27</f>
        <v>15601</v>
      </c>
      <c r="D23" s="807">
        <v>6</v>
      </c>
      <c r="E23" s="807">
        <v>6</v>
      </c>
      <c r="F23" s="1146"/>
      <c r="G23" s="808"/>
      <c r="H23" s="1148"/>
    </row>
    <row r="24" spans="1:8" s="119" customFormat="1" ht="15">
      <c r="A24" s="382">
        <v>16</v>
      </c>
      <c r="B24" s="367" t="s">
        <v>667</v>
      </c>
      <c r="C24" s="806">
        <f>'AT-8_Hon_CCH_Pry'!D28+'AT-8A_Hon_CCH_UPry'!D28</f>
        <v>18449</v>
      </c>
      <c r="D24" s="807">
        <v>7154</v>
      </c>
      <c r="E24" s="807">
        <v>8</v>
      </c>
      <c r="F24" s="1146"/>
      <c r="G24" s="808"/>
      <c r="H24" s="1148"/>
    </row>
    <row r="25" spans="1:8" s="119" customFormat="1" ht="15">
      <c r="A25" s="382">
        <v>17</v>
      </c>
      <c r="B25" s="367" t="s">
        <v>668</v>
      </c>
      <c r="C25" s="806">
        <f>'AT-8_Hon_CCH_Pry'!D29+'AT-8A_Hon_CCH_UPry'!D29</f>
        <v>13962</v>
      </c>
      <c r="D25" s="807">
        <v>4370</v>
      </c>
      <c r="E25" s="807">
        <v>5</v>
      </c>
      <c r="F25" s="1146"/>
      <c r="G25" s="808"/>
      <c r="H25" s="1148"/>
    </row>
    <row r="26" spans="1:8" s="119" customFormat="1" ht="15">
      <c r="A26" s="382">
        <v>18</v>
      </c>
      <c r="B26" s="367" t="s">
        <v>669</v>
      </c>
      <c r="C26" s="806">
        <f>'AT-8_Hon_CCH_Pry'!D30+'AT-8A_Hon_CCH_UPry'!D30</f>
        <v>18112</v>
      </c>
      <c r="D26" s="807">
        <v>6</v>
      </c>
      <c r="E26" s="807">
        <v>6</v>
      </c>
      <c r="F26" s="1146"/>
      <c r="G26" s="808"/>
      <c r="H26" s="1148"/>
    </row>
    <row r="27" spans="1:8" ht="15.75">
      <c r="A27" s="382">
        <v>19</v>
      </c>
      <c r="B27" s="367" t="s">
        <v>670</v>
      </c>
      <c r="C27" s="806">
        <f>'AT-8_Hon_CCH_Pry'!D31+'AT-8A_Hon_CCH_UPry'!D31</f>
        <v>20257</v>
      </c>
      <c r="D27" s="801">
        <v>8855</v>
      </c>
      <c r="E27" s="801">
        <v>6</v>
      </c>
      <c r="F27" s="1146"/>
      <c r="G27" s="802"/>
      <c r="H27" s="1148"/>
    </row>
    <row r="28" spans="1:8" ht="15.75">
      <c r="A28" s="382">
        <v>20</v>
      </c>
      <c r="B28" s="367" t="s">
        <v>671</v>
      </c>
      <c r="C28" s="806">
        <f>'AT-8_Hon_CCH_Pry'!D32+'AT-8A_Hon_CCH_UPry'!D32</f>
        <v>11139</v>
      </c>
      <c r="D28" s="801">
        <v>5</v>
      </c>
      <c r="E28" s="801">
        <v>5</v>
      </c>
      <c r="F28" s="1146"/>
      <c r="G28" s="321"/>
      <c r="H28" s="1148"/>
    </row>
    <row r="29" spans="1:8" ht="15.75">
      <c r="A29" s="382">
        <v>21</v>
      </c>
      <c r="B29" s="367" t="s">
        <v>672</v>
      </c>
      <c r="C29" s="806">
        <f>'AT-8_Hon_CCH_Pry'!D33+'AT-8A_Hon_CCH_UPry'!D33</f>
        <v>2248</v>
      </c>
      <c r="D29" s="801">
        <v>17</v>
      </c>
      <c r="E29" s="801">
        <v>17</v>
      </c>
      <c r="F29" s="1146"/>
      <c r="G29" s="802"/>
      <c r="H29" s="1148"/>
    </row>
    <row r="30" spans="1:8" ht="15.75">
      <c r="A30" s="382">
        <v>22</v>
      </c>
      <c r="B30" s="367" t="s">
        <v>673</v>
      </c>
      <c r="C30" s="806">
        <f>'AT-8_Hon_CCH_Pry'!D34+'AT-8A_Hon_CCH_UPry'!D34</f>
        <v>5604</v>
      </c>
      <c r="D30" s="801">
        <v>4</v>
      </c>
      <c r="E30" s="801">
        <v>4</v>
      </c>
      <c r="F30" s="1146"/>
      <c r="G30" s="802"/>
      <c r="H30" s="1148"/>
    </row>
    <row r="31" spans="1:8" ht="15.75">
      <c r="A31" s="382">
        <v>23</v>
      </c>
      <c r="B31" s="367" t="s">
        <v>674</v>
      </c>
      <c r="C31" s="806">
        <f>'AT-8_Hon_CCH_Pry'!D35+'AT-8A_Hon_CCH_UPry'!D35</f>
        <v>5160</v>
      </c>
      <c r="D31" s="801">
        <v>4</v>
      </c>
      <c r="E31" s="801">
        <v>4</v>
      </c>
      <c r="F31" s="1146"/>
      <c r="G31" s="802"/>
      <c r="H31" s="1148"/>
    </row>
    <row r="32" spans="1:8" ht="15.75">
      <c r="A32" s="382">
        <v>24</v>
      </c>
      <c r="B32" s="367" t="s">
        <v>675</v>
      </c>
      <c r="C32" s="806">
        <f>'AT-8_Hon_CCH_Pry'!D36+'AT-8A_Hon_CCH_UPry'!D36</f>
        <v>815</v>
      </c>
      <c r="D32" s="801">
        <v>6</v>
      </c>
      <c r="E32" s="801">
        <v>6</v>
      </c>
      <c r="F32" s="1146"/>
      <c r="G32" s="802"/>
      <c r="H32" s="1148"/>
    </row>
    <row r="33" spans="1:13" ht="15.75">
      <c r="A33" s="1027" t="s">
        <v>1052</v>
      </c>
      <c r="B33" s="1028"/>
      <c r="C33" s="803">
        <f>SUM(C9:C32)</f>
        <v>240282</v>
      </c>
      <c r="D33" s="804">
        <f>SUM(D9:D32)</f>
        <v>39870</v>
      </c>
      <c r="E33" s="322">
        <f>SUM(E9:E32)</f>
        <v>163</v>
      </c>
      <c r="F33" s="322"/>
      <c r="G33" s="805"/>
      <c r="H33" s="322"/>
    </row>
    <row r="34" spans="1:13">
      <c r="A34" s="124"/>
      <c r="D34" s="484"/>
    </row>
    <row r="36" spans="1:13">
      <c r="A36" s="9" t="s">
        <v>1117</v>
      </c>
      <c r="B36" s="404"/>
      <c r="D36" s="453" t="s">
        <v>849</v>
      </c>
      <c r="F36" s="1001" t="s">
        <v>846</v>
      </c>
      <c r="G36" s="1001"/>
      <c r="H36" s="1001"/>
    </row>
    <row r="37" spans="1:13" ht="15" customHeight="1">
      <c r="A37" s="404"/>
      <c r="B37" s="404"/>
      <c r="D37" s="453" t="s">
        <v>850</v>
      </c>
      <c r="F37" s="1001" t="s">
        <v>845</v>
      </c>
      <c r="G37" s="1001"/>
      <c r="H37" s="1001"/>
      <c r="I37" s="384"/>
    </row>
    <row r="38" spans="1:13" ht="15" customHeight="1">
      <c r="A38" s="430"/>
      <c r="B38" s="430"/>
      <c r="D38" s="453" t="s">
        <v>851</v>
      </c>
      <c r="E38" s="430"/>
      <c r="F38" s="430"/>
      <c r="G38" s="411"/>
      <c r="H38" s="384"/>
      <c r="I38" s="384"/>
    </row>
    <row r="39" spans="1:13" ht="15" customHeight="1">
      <c r="A39" s="383"/>
      <c r="B39" s="383"/>
      <c r="C39" s="383"/>
      <c r="D39" s="383"/>
      <c r="E39" s="383"/>
      <c r="F39" s="1142"/>
      <c r="G39" s="1142"/>
      <c r="H39" s="1142"/>
      <c r="I39" s="1142"/>
    </row>
    <row r="40" spans="1:13">
      <c r="A40" s="383"/>
      <c r="C40" s="383"/>
      <c r="D40" s="383"/>
      <c r="E40" s="383"/>
      <c r="F40" s="1143"/>
      <c r="G40" s="1143"/>
      <c r="H40" s="383"/>
      <c r="I40" s="383"/>
    </row>
    <row r="41" spans="1:13">
      <c r="A41" s="383"/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</row>
  </sheetData>
  <mergeCells count="11">
    <mergeCell ref="F39:I39"/>
    <mergeCell ref="F40:G40"/>
    <mergeCell ref="A1:F1"/>
    <mergeCell ref="A2:G2"/>
    <mergeCell ref="A4:G4"/>
    <mergeCell ref="F6:H6"/>
    <mergeCell ref="A33:B33"/>
    <mergeCell ref="F36:H36"/>
    <mergeCell ref="F37:H37"/>
    <mergeCell ref="F9:F32"/>
    <mergeCell ref="H9:H32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8"/>
  <sheetViews>
    <sheetView view="pageBreakPreview" topLeftCell="A13" zoomScale="90" zoomScaleSheetLayoutView="90" workbookViewId="0">
      <selection activeCell="B30" sqref="B30"/>
    </sheetView>
  </sheetViews>
  <sheetFormatPr defaultRowHeight="12.75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>
      <c r="D1" s="916"/>
      <c r="E1" s="916"/>
      <c r="H1" s="33"/>
      <c r="I1" s="1092" t="s">
        <v>64</v>
      </c>
      <c r="J1" s="1092"/>
    </row>
    <row r="2" spans="1:19" ht="15">
      <c r="A2" s="1039" t="s">
        <v>0</v>
      </c>
      <c r="B2" s="1039"/>
      <c r="C2" s="1039"/>
      <c r="D2" s="1039"/>
      <c r="E2" s="1039"/>
      <c r="F2" s="1039"/>
      <c r="G2" s="1039"/>
      <c r="H2" s="1039"/>
      <c r="I2" s="1039"/>
      <c r="J2" s="1039"/>
    </row>
    <row r="3" spans="1:19" ht="20.25">
      <c r="A3" s="935" t="s">
        <v>857</v>
      </c>
      <c r="B3" s="935"/>
      <c r="C3" s="935"/>
      <c r="D3" s="935"/>
      <c r="E3" s="935"/>
      <c r="F3" s="935"/>
      <c r="G3" s="935"/>
      <c r="H3" s="935"/>
      <c r="I3" s="935"/>
      <c r="J3" s="935"/>
    </row>
    <row r="4" spans="1:19" ht="10.5" customHeight="1"/>
    <row r="5" spans="1:19" s="460" customFormat="1" ht="24.75" customHeight="1">
      <c r="A5" s="1149" t="s">
        <v>404</v>
      </c>
      <c r="B5" s="1149"/>
      <c r="C5" s="1149"/>
      <c r="D5" s="1149"/>
      <c r="E5" s="1149"/>
      <c r="F5" s="1149"/>
      <c r="G5" s="1149"/>
      <c r="H5" s="1149"/>
      <c r="I5" s="1149"/>
      <c r="J5" s="1149"/>
      <c r="K5" s="1149"/>
    </row>
    <row r="6" spans="1:19" s="460" customFormat="1" ht="15.75" customHeight="1">
      <c r="A6" s="459"/>
      <c r="B6" s="459"/>
      <c r="C6" s="459"/>
      <c r="D6" s="459"/>
      <c r="E6" s="459"/>
      <c r="F6" s="459"/>
      <c r="G6" s="459"/>
      <c r="H6" s="459"/>
      <c r="I6" s="459"/>
      <c r="J6" s="459"/>
    </row>
    <row r="7" spans="1:19" s="460" customFormat="1">
      <c r="A7" s="26" t="s">
        <v>700</v>
      </c>
      <c r="B7" s="26"/>
      <c r="E7" s="1097"/>
      <c r="F7" s="1097"/>
      <c r="G7" s="1097"/>
      <c r="H7" s="1097"/>
      <c r="I7" s="1097" t="s">
        <v>920</v>
      </c>
      <c r="J7" s="1097"/>
      <c r="K7" s="1097"/>
    </row>
    <row r="8" spans="1:19" s="8" customFormat="1" ht="15.75" hidden="1">
      <c r="C8" s="1039" t="s">
        <v>13</v>
      </c>
      <c r="D8" s="1039"/>
      <c r="E8" s="1039"/>
      <c r="F8" s="1039"/>
      <c r="G8" s="1039"/>
      <c r="H8" s="1039"/>
      <c r="I8" s="1039"/>
      <c r="J8" s="1039"/>
    </row>
    <row r="9" spans="1:19" ht="44.25" customHeight="1">
      <c r="A9" s="1094" t="s">
        <v>20</v>
      </c>
      <c r="B9" s="1094" t="s">
        <v>54</v>
      </c>
      <c r="C9" s="891" t="s">
        <v>428</v>
      </c>
      <c r="D9" s="893"/>
      <c r="E9" s="891" t="s">
        <v>34</v>
      </c>
      <c r="F9" s="893"/>
      <c r="G9" s="891" t="s">
        <v>35</v>
      </c>
      <c r="H9" s="893"/>
      <c r="I9" s="922" t="s">
        <v>97</v>
      </c>
      <c r="J9" s="922"/>
      <c r="K9" s="1094" t="s">
        <v>479</v>
      </c>
      <c r="R9" s="4"/>
      <c r="S9" s="7"/>
    </row>
    <row r="10" spans="1:19" s="9" customFormat="1" ht="42.6" customHeight="1">
      <c r="A10" s="1095"/>
      <c r="B10" s="1095"/>
      <c r="C10" s="456" t="s">
        <v>36</v>
      </c>
      <c r="D10" s="456" t="s">
        <v>96</v>
      </c>
      <c r="E10" s="456" t="s">
        <v>36</v>
      </c>
      <c r="F10" s="456" t="s">
        <v>96</v>
      </c>
      <c r="G10" s="456" t="s">
        <v>36</v>
      </c>
      <c r="H10" s="456" t="s">
        <v>96</v>
      </c>
      <c r="I10" s="456" t="s">
        <v>126</v>
      </c>
      <c r="J10" s="456" t="s">
        <v>127</v>
      </c>
      <c r="K10" s="1095"/>
    </row>
    <row r="11" spans="1:19">
      <c r="A11" s="89">
        <v>1</v>
      </c>
      <c r="B11" s="89">
        <v>2</v>
      </c>
      <c r="C11" s="89">
        <v>3</v>
      </c>
      <c r="D11" s="89">
        <v>4</v>
      </c>
      <c r="E11" s="89">
        <v>5</v>
      </c>
      <c r="F11" s="89">
        <v>6</v>
      </c>
      <c r="G11" s="89">
        <v>7</v>
      </c>
      <c r="H11" s="89">
        <v>8</v>
      </c>
      <c r="I11" s="89">
        <v>9</v>
      </c>
      <c r="J11" s="89">
        <v>10</v>
      </c>
      <c r="K11" s="281">
        <v>11</v>
      </c>
    </row>
    <row r="12" spans="1:19" ht="20.100000000000001" customHeight="1">
      <c r="A12" s="282">
        <v>1</v>
      </c>
      <c r="B12" s="775" t="s">
        <v>343</v>
      </c>
      <c r="C12" s="269">
        <v>9792</v>
      </c>
      <c r="D12" s="301">
        <v>5875.2</v>
      </c>
      <c r="E12" s="269">
        <v>9792</v>
      </c>
      <c r="F12" s="301">
        <v>5875.2</v>
      </c>
      <c r="G12" s="269">
        <f>C12-E12</f>
        <v>0</v>
      </c>
      <c r="H12" s="301">
        <f>D12-F12</f>
        <v>0</v>
      </c>
      <c r="I12" s="269">
        <v>0</v>
      </c>
      <c r="J12" s="301">
        <v>0</v>
      </c>
      <c r="K12" s="269"/>
    </row>
    <row r="13" spans="1:19" ht="20.100000000000001" customHeight="1">
      <c r="A13" s="282">
        <v>2</v>
      </c>
      <c r="B13" s="775" t="s">
        <v>344</v>
      </c>
      <c r="C13" s="269">
        <v>1900</v>
      </c>
      <c r="D13" s="301">
        <v>1140</v>
      </c>
      <c r="E13" s="269">
        <v>1900</v>
      </c>
      <c r="F13" s="301">
        <v>1140</v>
      </c>
      <c r="G13" s="269">
        <f t="shared" ref="G13:H24" si="0">C13-E13</f>
        <v>0</v>
      </c>
      <c r="H13" s="301">
        <f t="shared" si="0"/>
        <v>0</v>
      </c>
      <c r="I13" s="269">
        <v>0</v>
      </c>
      <c r="J13" s="301">
        <v>0</v>
      </c>
      <c r="K13" s="269"/>
    </row>
    <row r="14" spans="1:19" ht="20.100000000000001" customHeight="1">
      <c r="A14" s="282">
        <v>3</v>
      </c>
      <c r="B14" s="775" t="s">
        <v>345</v>
      </c>
      <c r="C14" s="269">
        <v>36958</v>
      </c>
      <c r="D14" s="301">
        <v>22174.799999999999</v>
      </c>
      <c r="E14" s="269">
        <v>36958</v>
      </c>
      <c r="F14" s="301">
        <v>22174.799999999999</v>
      </c>
      <c r="G14" s="269">
        <f t="shared" si="0"/>
        <v>0</v>
      </c>
      <c r="H14" s="301">
        <f t="shared" si="0"/>
        <v>0</v>
      </c>
      <c r="I14" s="269">
        <v>0</v>
      </c>
      <c r="J14" s="301">
        <v>0</v>
      </c>
      <c r="K14" s="269"/>
    </row>
    <row r="15" spans="1:19" ht="20.100000000000001" customHeight="1">
      <c r="A15" s="282">
        <v>4</v>
      </c>
      <c r="B15" s="775" t="s">
        <v>346</v>
      </c>
      <c r="C15" s="269">
        <v>8419</v>
      </c>
      <c r="D15" s="301">
        <v>17398.53</v>
      </c>
      <c r="E15" s="269">
        <v>8419</v>
      </c>
      <c r="F15" s="301">
        <v>17398.53</v>
      </c>
      <c r="G15" s="269">
        <f t="shared" si="0"/>
        <v>0</v>
      </c>
      <c r="H15" s="301">
        <f t="shared" si="0"/>
        <v>0</v>
      </c>
      <c r="I15" s="269">
        <v>0</v>
      </c>
      <c r="J15" s="301">
        <v>0</v>
      </c>
      <c r="K15" s="269"/>
    </row>
    <row r="16" spans="1:19" ht="20.100000000000001" customHeight="1">
      <c r="A16" s="282">
        <v>5</v>
      </c>
      <c r="B16" s="775" t="s">
        <v>347</v>
      </c>
      <c r="C16" s="269">
        <v>7193</v>
      </c>
      <c r="D16" s="301">
        <v>12355.88</v>
      </c>
      <c r="E16" s="269">
        <v>7193</v>
      </c>
      <c r="F16" s="301">
        <v>12355.88</v>
      </c>
      <c r="G16" s="269">
        <f t="shared" si="0"/>
        <v>0</v>
      </c>
      <c r="H16" s="301">
        <f t="shared" si="0"/>
        <v>0</v>
      </c>
      <c r="I16" s="269">
        <v>0</v>
      </c>
      <c r="J16" s="301">
        <v>0</v>
      </c>
      <c r="K16" s="269"/>
    </row>
    <row r="17" spans="1:11" ht="20.100000000000001" customHeight="1">
      <c r="A17" s="282">
        <v>6</v>
      </c>
      <c r="B17" s="775" t="s">
        <v>348</v>
      </c>
      <c r="C17" s="269">
        <v>3923</v>
      </c>
      <c r="D17" s="301">
        <v>7180.54</v>
      </c>
      <c r="E17" s="269">
        <v>3923</v>
      </c>
      <c r="F17" s="301">
        <v>7180.54</v>
      </c>
      <c r="G17" s="269">
        <f t="shared" si="0"/>
        <v>0</v>
      </c>
      <c r="H17" s="301">
        <f t="shared" si="0"/>
        <v>0</v>
      </c>
      <c r="I17" s="269">
        <v>0</v>
      </c>
      <c r="J17" s="301">
        <v>0</v>
      </c>
      <c r="K17" s="269"/>
    </row>
    <row r="18" spans="1:11" ht="20.100000000000001" customHeight="1">
      <c r="A18" s="282">
        <v>7</v>
      </c>
      <c r="B18" s="775" t="s">
        <v>349</v>
      </c>
      <c r="C18" s="269">
        <v>0</v>
      </c>
      <c r="D18" s="301">
        <v>0</v>
      </c>
      <c r="E18" s="269">
        <v>0</v>
      </c>
      <c r="F18" s="301">
        <v>0</v>
      </c>
      <c r="G18" s="269">
        <f t="shared" si="0"/>
        <v>0</v>
      </c>
      <c r="H18" s="301">
        <f t="shared" si="0"/>
        <v>0</v>
      </c>
      <c r="I18" s="269">
        <v>0</v>
      </c>
      <c r="J18" s="301">
        <v>0</v>
      </c>
      <c r="K18" s="269"/>
    </row>
    <row r="19" spans="1:11" s="7" customFormat="1" ht="20.100000000000001" customHeight="1">
      <c r="A19" s="282">
        <v>8</v>
      </c>
      <c r="B19" s="775" t="s">
        <v>229</v>
      </c>
      <c r="C19" s="269">
        <v>13129</v>
      </c>
      <c r="D19" s="301">
        <v>19693.5</v>
      </c>
      <c r="E19" s="269">
        <v>9261</v>
      </c>
      <c r="F19" s="301">
        <v>16305.45</v>
      </c>
      <c r="G19" s="269">
        <f t="shared" si="0"/>
        <v>3868</v>
      </c>
      <c r="H19" s="301">
        <f t="shared" si="0"/>
        <v>3388.0499999999993</v>
      </c>
      <c r="I19" s="269">
        <v>0</v>
      </c>
      <c r="J19" s="301">
        <v>0</v>
      </c>
      <c r="K19" s="269"/>
    </row>
    <row r="20" spans="1:11" s="7" customFormat="1" ht="20.100000000000001" customHeight="1">
      <c r="A20" s="282">
        <v>9</v>
      </c>
      <c r="B20" s="775" t="s">
        <v>325</v>
      </c>
      <c r="C20" s="269">
        <v>0</v>
      </c>
      <c r="D20" s="301">
        <v>0</v>
      </c>
      <c r="E20" s="269">
        <v>0</v>
      </c>
      <c r="F20" s="301">
        <v>0</v>
      </c>
      <c r="G20" s="269">
        <f t="shared" si="0"/>
        <v>0</v>
      </c>
      <c r="H20" s="301">
        <f t="shared" si="0"/>
        <v>0</v>
      </c>
      <c r="I20" s="269">
        <v>0</v>
      </c>
      <c r="J20" s="301">
        <v>0</v>
      </c>
      <c r="K20" s="269"/>
    </row>
    <row r="21" spans="1:11" s="7" customFormat="1" ht="20.100000000000001" customHeight="1">
      <c r="A21" s="282">
        <v>10</v>
      </c>
      <c r="B21" s="775" t="s">
        <v>478</v>
      </c>
      <c r="C21" s="269">
        <v>0</v>
      </c>
      <c r="D21" s="301">
        <v>0</v>
      </c>
      <c r="E21" s="269">
        <v>0</v>
      </c>
      <c r="F21" s="301">
        <v>0</v>
      </c>
      <c r="G21" s="269">
        <f t="shared" si="0"/>
        <v>0</v>
      </c>
      <c r="H21" s="301">
        <f t="shared" si="0"/>
        <v>0</v>
      </c>
      <c r="I21" s="269">
        <v>0</v>
      </c>
      <c r="J21" s="301">
        <v>0</v>
      </c>
      <c r="K21" s="269"/>
    </row>
    <row r="22" spans="1:11" s="7" customFormat="1" ht="20.100000000000001" customHeight="1">
      <c r="A22" s="282">
        <v>11</v>
      </c>
      <c r="B22" s="775" t="s">
        <v>440</v>
      </c>
      <c r="C22" s="269">
        <v>0</v>
      </c>
      <c r="D22" s="301">
        <v>0</v>
      </c>
      <c r="E22" s="269">
        <v>0</v>
      </c>
      <c r="F22" s="301">
        <v>0</v>
      </c>
      <c r="G22" s="269">
        <f t="shared" si="0"/>
        <v>0</v>
      </c>
      <c r="H22" s="301">
        <f t="shared" si="0"/>
        <v>0</v>
      </c>
      <c r="I22" s="269">
        <v>0</v>
      </c>
      <c r="J22" s="301">
        <v>0</v>
      </c>
      <c r="K22" s="269"/>
    </row>
    <row r="23" spans="1:11" s="7" customFormat="1" ht="20.100000000000001" customHeight="1">
      <c r="A23" s="282">
        <v>12</v>
      </c>
      <c r="B23" s="775" t="s">
        <v>477</v>
      </c>
      <c r="C23" s="269">
        <v>0</v>
      </c>
      <c r="D23" s="301">
        <v>0</v>
      </c>
      <c r="E23" s="269">
        <v>0</v>
      </c>
      <c r="F23" s="301">
        <v>0</v>
      </c>
      <c r="G23" s="269">
        <f t="shared" si="0"/>
        <v>0</v>
      </c>
      <c r="H23" s="301">
        <f t="shared" si="0"/>
        <v>0</v>
      </c>
      <c r="I23" s="269">
        <v>0</v>
      </c>
      <c r="J23" s="301">
        <v>0</v>
      </c>
      <c r="K23" s="269"/>
    </row>
    <row r="24" spans="1:11" s="7" customFormat="1" ht="20.100000000000001" customHeight="1">
      <c r="A24" s="282">
        <v>13</v>
      </c>
      <c r="B24" s="775" t="s">
        <v>690</v>
      </c>
      <c r="C24" s="269">
        <v>268</v>
      </c>
      <c r="D24" s="301">
        <v>769.16</v>
      </c>
      <c r="E24" s="269">
        <v>0</v>
      </c>
      <c r="F24" s="301">
        <v>0</v>
      </c>
      <c r="G24" s="269">
        <f t="shared" si="0"/>
        <v>268</v>
      </c>
      <c r="H24" s="301">
        <f t="shared" si="0"/>
        <v>769.16</v>
      </c>
      <c r="I24" s="269">
        <v>0</v>
      </c>
      <c r="J24" s="301">
        <v>0</v>
      </c>
      <c r="K24" s="269"/>
    </row>
    <row r="25" spans="1:11" s="7" customFormat="1" ht="20.100000000000001" customHeight="1">
      <c r="A25" s="455" t="s">
        <v>16</v>
      </c>
      <c r="B25" s="269"/>
      <c r="C25" s="283">
        <f t="shared" ref="C25:J25" si="1">SUM(C12:C24)</f>
        <v>81582</v>
      </c>
      <c r="D25" s="788">
        <f t="shared" si="1"/>
        <v>86587.61</v>
      </c>
      <c r="E25" s="283">
        <f t="shared" si="1"/>
        <v>77446</v>
      </c>
      <c r="F25" s="788">
        <f t="shared" si="1"/>
        <v>82430.399999999994</v>
      </c>
      <c r="G25" s="283">
        <f t="shared" si="1"/>
        <v>4136</v>
      </c>
      <c r="H25" s="788">
        <f t="shared" si="1"/>
        <v>4157.2099999999991</v>
      </c>
      <c r="I25" s="283">
        <f t="shared" si="1"/>
        <v>0</v>
      </c>
      <c r="J25" s="788">
        <f t="shared" si="1"/>
        <v>0</v>
      </c>
      <c r="K25" s="283"/>
    </row>
    <row r="26" spans="1:11" s="7" customFormat="1" ht="14.25" customHeight="1">
      <c r="A26" s="6"/>
      <c r="C26" s="22"/>
      <c r="D26" s="273"/>
      <c r="E26" s="22"/>
      <c r="F26" s="273"/>
      <c r="G26" s="22"/>
      <c r="H26" s="273"/>
      <c r="I26" s="22"/>
      <c r="J26" s="273"/>
      <c r="K26" s="22"/>
    </row>
    <row r="27" spans="1:11" s="7" customFormat="1" ht="11.25" customHeight="1">
      <c r="A27" s="6"/>
      <c r="C27" s="22"/>
      <c r="D27" s="273"/>
      <c r="E27" s="22"/>
      <c r="F27" s="273"/>
      <c r="G27" s="22"/>
      <c r="H27" s="273"/>
      <c r="I27" s="22"/>
      <c r="J27" s="273"/>
      <c r="K27" s="22"/>
    </row>
    <row r="28" spans="1:11" s="7" customFormat="1" ht="15.75" customHeight="1">
      <c r="A28" s="467"/>
      <c r="B28" s="467"/>
      <c r="C28" s="467"/>
      <c r="D28" s="467"/>
      <c r="E28" s="467"/>
      <c r="F28" s="469"/>
      <c r="G28" s="467"/>
      <c r="H28" s="467"/>
      <c r="I28" s="467"/>
      <c r="J28" s="467"/>
      <c r="K28" s="467"/>
    </row>
    <row r="29" spans="1:11" s="7" customFormat="1" ht="12.75" customHeight="1">
      <c r="A29" s="467"/>
      <c r="B29" s="467"/>
      <c r="C29" s="467"/>
      <c r="D29" s="467"/>
      <c r="E29" s="467"/>
      <c r="F29" s="467"/>
      <c r="G29" s="467"/>
      <c r="H29" s="467"/>
      <c r="I29" s="467"/>
      <c r="J29" s="467"/>
      <c r="K29" s="467"/>
    </row>
    <row r="30" spans="1:11" s="7" customFormat="1" ht="32.25" customHeight="1">
      <c r="A30" s="467"/>
      <c r="B30" s="467"/>
      <c r="C30" s="467"/>
      <c r="D30" s="467"/>
      <c r="E30" s="467"/>
      <c r="F30" s="467"/>
      <c r="G30" s="467"/>
      <c r="H30" s="467"/>
      <c r="I30" s="467"/>
      <c r="J30" s="467"/>
      <c r="K30" s="467"/>
    </row>
    <row r="31" spans="1:11" s="7" customFormat="1" ht="25.5" customHeight="1">
      <c r="A31" s="462"/>
      <c r="B31" s="462"/>
      <c r="C31" s="462"/>
      <c r="D31" s="462"/>
      <c r="E31" s="462"/>
      <c r="F31" s="462"/>
      <c r="G31" s="462"/>
      <c r="H31" s="462"/>
      <c r="I31" s="462"/>
      <c r="J31" s="462"/>
      <c r="K31" s="462"/>
    </row>
    <row r="32" spans="1:11" s="7" customFormat="1">
      <c r="A32" s="5"/>
      <c r="H32" s="337"/>
      <c r="I32" s="337"/>
      <c r="J32" s="337"/>
    </row>
    <row r="33" spans="1:16" s="460" customFormat="1" ht="13.9" customHeight="1"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</row>
    <row r="34" spans="1:16" s="460" customFormat="1" ht="13.15" customHeight="1">
      <c r="A34" s="9" t="s">
        <v>1117</v>
      </c>
      <c r="B34" s="466"/>
      <c r="C34" s="466"/>
      <c r="D34" s="466"/>
      <c r="E34" s="1150" t="s">
        <v>849</v>
      </c>
      <c r="F34" s="1150"/>
      <c r="G34" s="1150"/>
      <c r="H34" s="337"/>
      <c r="I34" s="916" t="s">
        <v>846</v>
      </c>
      <c r="J34" s="916"/>
      <c r="K34" s="916"/>
      <c r="L34" s="337"/>
      <c r="M34" s="337"/>
      <c r="N34" s="337"/>
      <c r="O34" s="337"/>
      <c r="P34" s="337"/>
    </row>
    <row r="35" spans="1:16" s="460" customFormat="1" ht="13.15" customHeight="1">
      <c r="A35" s="466"/>
      <c r="B35" s="466"/>
      <c r="C35" s="466"/>
      <c r="D35" s="466"/>
      <c r="E35" s="1150" t="s">
        <v>850</v>
      </c>
      <c r="F35" s="1150"/>
      <c r="G35" s="1150"/>
      <c r="H35" s="26"/>
      <c r="I35" s="1038" t="s">
        <v>845</v>
      </c>
      <c r="J35" s="1038"/>
      <c r="K35" s="1038"/>
      <c r="L35" s="337"/>
      <c r="M35" s="337"/>
      <c r="N35" s="337"/>
      <c r="O35" s="337"/>
      <c r="P35" s="337"/>
    </row>
    <row r="36" spans="1:16" s="460" customFormat="1">
      <c r="A36" s="9"/>
      <c r="B36" s="9"/>
      <c r="C36" s="9"/>
      <c r="D36" s="9"/>
      <c r="E36" s="1150" t="s">
        <v>851</v>
      </c>
      <c r="F36" s="1150"/>
      <c r="G36" s="1150"/>
      <c r="H36" s="26"/>
      <c r="I36" s="26"/>
    </row>
    <row r="37" spans="1:16" s="460" customFormat="1">
      <c r="A37" s="9"/>
    </row>
    <row r="38" spans="1:16">
      <c r="A38" s="1151"/>
      <c r="B38" s="1151"/>
      <c r="C38" s="1151"/>
      <c r="D38" s="1151"/>
      <c r="E38" s="1151"/>
      <c r="F38" s="1151"/>
      <c r="G38" s="1151"/>
      <c r="H38" s="1151"/>
      <c r="I38" s="1151"/>
      <c r="J38" s="1151"/>
    </row>
  </sheetData>
  <mergeCells count="21">
    <mergeCell ref="E36:G36"/>
    <mergeCell ref="A38:J38"/>
    <mergeCell ref="K9:K10"/>
    <mergeCell ref="E34:G34"/>
    <mergeCell ref="I34:K34"/>
    <mergeCell ref="E35:G35"/>
    <mergeCell ref="I35:K35"/>
    <mergeCell ref="C8:J8"/>
    <mergeCell ref="A9:A10"/>
    <mergeCell ref="B9:B10"/>
    <mergeCell ref="C9:D9"/>
    <mergeCell ref="E9:F9"/>
    <mergeCell ref="G9:H9"/>
    <mergeCell ref="I9:J9"/>
    <mergeCell ref="E7:H7"/>
    <mergeCell ref="I7:K7"/>
    <mergeCell ref="D1:E1"/>
    <mergeCell ref="I1:J1"/>
    <mergeCell ref="A2:J2"/>
    <mergeCell ref="A3:J3"/>
    <mergeCell ref="A5:K5"/>
  </mergeCells>
  <printOptions horizontalCentered="1"/>
  <pageMargins left="0.70866141732283472" right="0.70866141732283472" top="0.23622047244094491" bottom="0" header="0.31496062992125984" footer="0.31496062992125984"/>
  <pageSetup paperSize="9" scale="8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49"/>
  <sheetViews>
    <sheetView topLeftCell="A19" zoomScaleSheetLayoutView="90" workbookViewId="0">
      <selection activeCell="A42" sqref="A42"/>
    </sheetView>
  </sheetViews>
  <sheetFormatPr defaultRowHeight="12.75"/>
  <cols>
    <col min="1" max="1" width="6.140625" customWidth="1"/>
    <col min="2" max="2" width="15.7109375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1" ht="15">
      <c r="D1" s="916"/>
      <c r="E1" s="916"/>
      <c r="H1" s="33"/>
      <c r="I1" s="1092" t="s">
        <v>350</v>
      </c>
      <c r="J1" s="1092"/>
    </row>
    <row r="2" spans="1:11" ht="15">
      <c r="A2" s="1039" t="s">
        <v>0</v>
      </c>
      <c r="B2" s="1039"/>
      <c r="C2" s="1039"/>
      <c r="D2" s="1039"/>
      <c r="E2" s="1039"/>
      <c r="F2" s="1039"/>
      <c r="G2" s="1039"/>
      <c r="H2" s="1039"/>
      <c r="I2" s="1039"/>
      <c r="J2" s="1039"/>
    </row>
    <row r="3" spans="1:11" ht="20.25">
      <c r="A3" s="935" t="s">
        <v>859</v>
      </c>
      <c r="B3" s="935"/>
      <c r="C3" s="935"/>
      <c r="D3" s="935"/>
      <c r="E3" s="935"/>
      <c r="F3" s="935"/>
      <c r="G3" s="935"/>
      <c r="H3" s="935"/>
      <c r="I3" s="935"/>
      <c r="J3" s="935"/>
    </row>
    <row r="4" spans="1:11" ht="10.5" customHeight="1"/>
    <row r="5" spans="1:11" s="460" customFormat="1" ht="18.75" customHeight="1">
      <c r="A5" s="1149" t="s">
        <v>405</v>
      </c>
      <c r="B5" s="1149"/>
      <c r="C5" s="1149"/>
      <c r="D5" s="1149"/>
      <c r="E5" s="1149"/>
      <c r="F5" s="1149"/>
      <c r="G5" s="1149"/>
      <c r="H5" s="1149"/>
      <c r="I5" s="1149"/>
      <c r="J5" s="1149"/>
      <c r="K5" s="1149"/>
    </row>
    <row r="6" spans="1:11" s="460" customFormat="1" ht="15.75" customHeight="1">
      <c r="A6" s="459"/>
      <c r="B6" s="459"/>
      <c r="C6" s="459"/>
      <c r="D6" s="459"/>
      <c r="E6" s="459"/>
      <c r="F6" s="459"/>
      <c r="G6" s="459"/>
      <c r="H6" s="459"/>
      <c r="I6" s="459"/>
      <c r="J6" s="459"/>
    </row>
    <row r="7" spans="1:11" s="460" customFormat="1">
      <c r="A7" s="26" t="s">
        <v>700</v>
      </c>
      <c r="B7" s="26"/>
      <c r="E7" s="1097"/>
      <c r="F7" s="1097"/>
      <c r="G7" s="1097"/>
      <c r="H7" s="1097"/>
      <c r="I7" s="1097" t="s">
        <v>920</v>
      </c>
      <c r="J7" s="1097"/>
      <c r="K7" s="1097"/>
    </row>
    <row r="8" spans="1:11" s="8" customFormat="1" ht="15.75" hidden="1">
      <c r="C8" s="1039" t="s">
        <v>13</v>
      </c>
      <c r="D8" s="1039"/>
      <c r="E8" s="1039"/>
      <c r="F8" s="1039"/>
      <c r="G8" s="1039"/>
      <c r="H8" s="1039"/>
      <c r="I8" s="1039"/>
      <c r="J8" s="1039"/>
    </row>
    <row r="9" spans="1:11" ht="30" customHeight="1">
      <c r="A9" s="1094" t="s">
        <v>20</v>
      </c>
      <c r="B9" s="1094" t="s">
        <v>33</v>
      </c>
      <c r="C9" s="891" t="s">
        <v>921</v>
      </c>
      <c r="D9" s="893"/>
      <c r="E9" s="891" t="s">
        <v>34</v>
      </c>
      <c r="F9" s="893"/>
      <c r="G9" s="891" t="s">
        <v>35</v>
      </c>
      <c r="H9" s="893"/>
      <c r="I9" s="922" t="s">
        <v>97</v>
      </c>
      <c r="J9" s="922"/>
      <c r="K9" s="1094" t="s">
        <v>216</v>
      </c>
    </row>
    <row r="10" spans="1:11" s="9" customFormat="1" ht="42.6" customHeight="1">
      <c r="A10" s="1095"/>
      <c r="B10" s="1095"/>
      <c r="C10" s="456" t="s">
        <v>36</v>
      </c>
      <c r="D10" s="456" t="s">
        <v>96</v>
      </c>
      <c r="E10" s="456" t="s">
        <v>36</v>
      </c>
      <c r="F10" s="456" t="s">
        <v>96</v>
      </c>
      <c r="G10" s="456" t="s">
        <v>36</v>
      </c>
      <c r="H10" s="456" t="s">
        <v>96</v>
      </c>
      <c r="I10" s="456" t="s">
        <v>126</v>
      </c>
      <c r="J10" s="456" t="s">
        <v>127</v>
      </c>
      <c r="K10" s="1095"/>
    </row>
    <row r="11" spans="1:11">
      <c r="A11" s="227">
        <v>1</v>
      </c>
      <c r="B11" s="227">
        <v>2</v>
      </c>
      <c r="C11" s="227">
        <v>3</v>
      </c>
      <c r="D11" s="227">
        <v>4</v>
      </c>
      <c r="E11" s="227">
        <v>5</v>
      </c>
      <c r="F11" s="227">
        <v>6</v>
      </c>
      <c r="G11" s="227">
        <v>7</v>
      </c>
      <c r="H11" s="227">
        <v>8</v>
      </c>
      <c r="I11" s="227">
        <v>9</v>
      </c>
      <c r="J11" s="227">
        <v>10</v>
      </c>
      <c r="K11" s="455">
        <v>11</v>
      </c>
    </row>
    <row r="12" spans="1:11" ht="15" customHeight="1">
      <c r="A12" s="455">
        <v>1</v>
      </c>
      <c r="B12" s="457" t="s">
        <v>652</v>
      </c>
      <c r="C12" s="305">
        <v>81</v>
      </c>
      <c r="D12" s="197">
        <v>232.47</v>
      </c>
      <c r="E12" s="305">
        <v>0</v>
      </c>
      <c r="F12" s="197">
        <v>0</v>
      </c>
      <c r="G12" s="305">
        <f>C12-E12</f>
        <v>81</v>
      </c>
      <c r="H12" s="197">
        <f>D12-F12</f>
        <v>232.47</v>
      </c>
      <c r="I12" s="305">
        <v>0</v>
      </c>
      <c r="J12" s="197">
        <v>0</v>
      </c>
      <c r="K12" s="197"/>
    </row>
    <row r="13" spans="1:11" ht="15" customHeight="1">
      <c r="A13" s="455">
        <v>2</v>
      </c>
      <c r="B13" s="457" t="s">
        <v>653</v>
      </c>
      <c r="C13" s="305">
        <v>5219</v>
      </c>
      <c r="D13" s="197">
        <v>4581.9375</v>
      </c>
      <c r="E13" s="305">
        <v>4892</v>
      </c>
      <c r="F13" s="197">
        <v>4173.1875</v>
      </c>
      <c r="G13" s="305">
        <f t="shared" ref="G13:H33" si="0">C13-E13</f>
        <v>327</v>
      </c>
      <c r="H13" s="197">
        <f t="shared" si="0"/>
        <v>408.75</v>
      </c>
      <c r="I13" s="305">
        <v>0</v>
      </c>
      <c r="J13" s="197">
        <v>0</v>
      </c>
      <c r="K13" s="197"/>
    </row>
    <row r="14" spans="1:11" ht="15" customHeight="1">
      <c r="A14" s="455">
        <v>3</v>
      </c>
      <c r="B14" s="457" t="s">
        <v>654</v>
      </c>
      <c r="C14" s="305">
        <v>3639</v>
      </c>
      <c r="D14" s="197">
        <v>3707.7750000000001</v>
      </c>
      <c r="E14" s="305">
        <v>3639</v>
      </c>
      <c r="F14" s="197">
        <v>3707.7750000000001</v>
      </c>
      <c r="G14" s="305">
        <f t="shared" si="0"/>
        <v>0</v>
      </c>
      <c r="H14" s="197">
        <f t="shared" si="0"/>
        <v>0</v>
      </c>
      <c r="I14" s="305">
        <v>0</v>
      </c>
      <c r="J14" s="197">
        <v>0</v>
      </c>
      <c r="K14" s="197"/>
    </row>
    <row r="15" spans="1:11" ht="15" customHeight="1">
      <c r="A15" s="455">
        <v>4</v>
      </c>
      <c r="B15" s="457" t="s">
        <v>655</v>
      </c>
      <c r="C15" s="305">
        <v>6716</v>
      </c>
      <c r="D15" s="197">
        <v>7158.18</v>
      </c>
      <c r="E15" s="305">
        <v>6716</v>
      </c>
      <c r="F15" s="197">
        <v>7158.18</v>
      </c>
      <c r="G15" s="305">
        <f t="shared" si="0"/>
        <v>0</v>
      </c>
      <c r="H15" s="197">
        <f t="shared" si="0"/>
        <v>0</v>
      </c>
      <c r="I15" s="305">
        <v>0</v>
      </c>
      <c r="J15" s="197">
        <v>0</v>
      </c>
      <c r="K15" s="197"/>
    </row>
    <row r="16" spans="1:11" ht="15" customHeight="1">
      <c r="A16" s="455">
        <v>5</v>
      </c>
      <c r="B16" s="457" t="s">
        <v>656</v>
      </c>
      <c r="C16" s="305">
        <v>2575</v>
      </c>
      <c r="D16" s="197">
        <v>3523.7250000000004</v>
      </c>
      <c r="E16" s="306">
        <v>2328</v>
      </c>
      <c r="F16" s="197">
        <v>3362</v>
      </c>
      <c r="G16" s="305">
        <f t="shared" si="0"/>
        <v>247</v>
      </c>
      <c r="H16" s="197">
        <f t="shared" si="0"/>
        <v>161.72500000000036</v>
      </c>
      <c r="I16" s="305">
        <v>0</v>
      </c>
      <c r="J16" s="197">
        <v>0</v>
      </c>
      <c r="K16" s="197"/>
    </row>
    <row r="17" spans="1:11" ht="15" customHeight="1">
      <c r="A17" s="455">
        <v>6</v>
      </c>
      <c r="B17" s="457" t="s">
        <v>657</v>
      </c>
      <c r="C17" s="305">
        <v>2206</v>
      </c>
      <c r="D17" s="197">
        <v>2526.6475</v>
      </c>
      <c r="E17" s="305">
        <v>2138</v>
      </c>
      <c r="F17" s="197">
        <v>2331.4875000000002</v>
      </c>
      <c r="G17" s="305">
        <f t="shared" si="0"/>
        <v>68</v>
      </c>
      <c r="H17" s="197">
        <f t="shared" si="0"/>
        <v>195.15999999999985</v>
      </c>
      <c r="I17" s="305">
        <v>0</v>
      </c>
      <c r="J17" s="197">
        <v>0</v>
      </c>
      <c r="K17" s="197"/>
    </row>
    <row r="18" spans="1:11" ht="15" customHeight="1">
      <c r="A18" s="455">
        <v>7</v>
      </c>
      <c r="B18" s="457" t="s">
        <v>658</v>
      </c>
      <c r="C18" s="305">
        <v>3165</v>
      </c>
      <c r="D18" s="197">
        <v>2735.9124999999999</v>
      </c>
      <c r="E18" s="305">
        <v>3145</v>
      </c>
      <c r="F18" s="197">
        <v>2678.5124999999998</v>
      </c>
      <c r="G18" s="305">
        <f t="shared" si="0"/>
        <v>20</v>
      </c>
      <c r="H18" s="197">
        <f t="shared" si="0"/>
        <v>57.400000000000091</v>
      </c>
      <c r="I18" s="305">
        <v>0</v>
      </c>
      <c r="J18" s="197">
        <v>0</v>
      </c>
      <c r="K18" s="197"/>
    </row>
    <row r="19" spans="1:11" ht="15" customHeight="1">
      <c r="A19" s="455">
        <v>8</v>
      </c>
      <c r="B19" s="457" t="s">
        <v>659</v>
      </c>
      <c r="C19" s="305">
        <v>1505</v>
      </c>
      <c r="D19" s="197">
        <v>2164.15</v>
      </c>
      <c r="E19" s="305">
        <v>1457</v>
      </c>
      <c r="F19" s="197">
        <v>2122.4700000000003</v>
      </c>
      <c r="G19" s="305">
        <f t="shared" si="0"/>
        <v>48</v>
      </c>
      <c r="H19" s="197">
        <f t="shared" si="0"/>
        <v>41.679999999999836</v>
      </c>
      <c r="I19" s="305">
        <v>0</v>
      </c>
      <c r="J19" s="197">
        <v>0</v>
      </c>
      <c r="K19" s="197"/>
    </row>
    <row r="20" spans="1:11" ht="15" customHeight="1">
      <c r="A20" s="455">
        <v>9</v>
      </c>
      <c r="B20" s="457" t="s">
        <v>660</v>
      </c>
      <c r="C20" s="305">
        <v>4121</v>
      </c>
      <c r="D20" s="197">
        <v>4479.2550000000001</v>
      </c>
      <c r="E20" s="305">
        <v>4090</v>
      </c>
      <c r="F20" s="197">
        <v>4440.9449999999997</v>
      </c>
      <c r="G20" s="305">
        <f t="shared" si="0"/>
        <v>31</v>
      </c>
      <c r="H20" s="197">
        <f t="shared" si="0"/>
        <v>38.3100000000004</v>
      </c>
      <c r="I20" s="305">
        <v>0</v>
      </c>
      <c r="J20" s="197">
        <v>0</v>
      </c>
      <c r="K20" s="197"/>
    </row>
    <row r="21" spans="1:11" ht="15" customHeight="1">
      <c r="A21" s="455">
        <v>10</v>
      </c>
      <c r="B21" s="457" t="s">
        <v>661</v>
      </c>
      <c r="C21" s="305">
        <v>3156</v>
      </c>
      <c r="D21" s="197">
        <v>3147.24</v>
      </c>
      <c r="E21" s="305">
        <v>2905</v>
      </c>
      <c r="F21" s="197">
        <v>3112.6499999999996</v>
      </c>
      <c r="G21" s="305">
        <f t="shared" si="0"/>
        <v>251</v>
      </c>
      <c r="H21" s="197">
        <f t="shared" si="0"/>
        <v>34.590000000000146</v>
      </c>
      <c r="I21" s="305">
        <v>0</v>
      </c>
      <c r="J21" s="197">
        <v>0</v>
      </c>
      <c r="K21" s="197"/>
    </row>
    <row r="22" spans="1:11" ht="15" customHeight="1">
      <c r="A22" s="455">
        <v>11</v>
      </c>
      <c r="B22" s="457" t="s">
        <v>662</v>
      </c>
      <c r="C22" s="305">
        <v>2136</v>
      </c>
      <c r="D22" s="197">
        <v>2499.64</v>
      </c>
      <c r="E22" s="305">
        <v>2089</v>
      </c>
      <c r="F22" s="197">
        <v>2364.75</v>
      </c>
      <c r="G22" s="305">
        <f t="shared" si="0"/>
        <v>47</v>
      </c>
      <c r="H22" s="197">
        <f t="shared" si="0"/>
        <v>134.88999999999987</v>
      </c>
      <c r="I22" s="305">
        <v>0</v>
      </c>
      <c r="J22" s="197">
        <v>0</v>
      </c>
      <c r="K22" s="197"/>
    </row>
    <row r="23" spans="1:11" ht="15" customHeight="1">
      <c r="A23" s="455">
        <v>12</v>
      </c>
      <c r="B23" s="457" t="s">
        <v>663</v>
      </c>
      <c r="C23" s="305">
        <v>2035</v>
      </c>
      <c r="D23" s="197">
        <v>3417.04</v>
      </c>
      <c r="E23" s="305">
        <v>850</v>
      </c>
      <c r="F23" s="197">
        <v>1911.98</v>
      </c>
      <c r="G23" s="305">
        <f t="shared" si="0"/>
        <v>1185</v>
      </c>
      <c r="H23" s="197">
        <f t="shared" si="0"/>
        <v>1505.06</v>
      </c>
      <c r="I23" s="305">
        <v>0</v>
      </c>
      <c r="J23" s="197">
        <v>0</v>
      </c>
      <c r="K23" s="197"/>
    </row>
    <row r="24" spans="1:11" ht="15" customHeight="1">
      <c r="A24" s="455">
        <v>13</v>
      </c>
      <c r="B24" s="457" t="s">
        <v>664</v>
      </c>
      <c r="C24" s="305">
        <v>3057</v>
      </c>
      <c r="D24" s="197">
        <v>3193.645</v>
      </c>
      <c r="E24" s="305">
        <v>2829</v>
      </c>
      <c r="F24" s="197">
        <v>3046.7750000000001</v>
      </c>
      <c r="G24" s="305">
        <f t="shared" si="0"/>
        <v>228</v>
      </c>
      <c r="H24" s="197">
        <f t="shared" si="0"/>
        <v>146.86999999999989</v>
      </c>
      <c r="I24" s="305">
        <v>0</v>
      </c>
      <c r="J24" s="197">
        <v>0</v>
      </c>
      <c r="K24" s="197"/>
    </row>
    <row r="25" spans="1:11" ht="15" customHeight="1">
      <c r="A25" s="455">
        <v>14</v>
      </c>
      <c r="B25" s="457" t="s">
        <v>665</v>
      </c>
      <c r="C25" s="305">
        <v>5734</v>
      </c>
      <c r="D25" s="197">
        <v>5572.6674999999996</v>
      </c>
      <c r="E25" s="305">
        <v>5576</v>
      </c>
      <c r="F25" s="197">
        <v>5441.0974999999999</v>
      </c>
      <c r="G25" s="305">
        <f t="shared" si="0"/>
        <v>158</v>
      </c>
      <c r="H25" s="197">
        <f t="shared" si="0"/>
        <v>131.56999999999971</v>
      </c>
      <c r="I25" s="305">
        <v>0</v>
      </c>
      <c r="J25" s="197">
        <v>0</v>
      </c>
      <c r="K25" s="197"/>
    </row>
    <row r="26" spans="1:11" ht="15" customHeight="1">
      <c r="A26" s="455">
        <v>15</v>
      </c>
      <c r="B26" s="457" t="s">
        <v>666</v>
      </c>
      <c r="C26" s="305">
        <v>5781</v>
      </c>
      <c r="D26" s="197">
        <v>6074.7849999999999</v>
      </c>
      <c r="E26" s="305">
        <v>5781</v>
      </c>
      <c r="F26" s="197">
        <v>6074.7849999999999</v>
      </c>
      <c r="G26" s="305">
        <f t="shared" si="0"/>
        <v>0</v>
      </c>
      <c r="H26" s="197">
        <f t="shared" si="0"/>
        <v>0</v>
      </c>
      <c r="I26" s="305">
        <v>0</v>
      </c>
      <c r="J26" s="197">
        <v>0</v>
      </c>
      <c r="K26" s="197"/>
    </row>
    <row r="27" spans="1:11" ht="15" customHeight="1">
      <c r="A27" s="455">
        <v>16</v>
      </c>
      <c r="B27" s="457" t="s">
        <v>667</v>
      </c>
      <c r="C27" s="305">
        <v>8530</v>
      </c>
      <c r="D27" s="197">
        <v>8259.1124999999993</v>
      </c>
      <c r="E27" s="305">
        <v>8530</v>
      </c>
      <c r="F27" s="197">
        <v>8259.1124999999993</v>
      </c>
      <c r="G27" s="305">
        <f t="shared" si="0"/>
        <v>0</v>
      </c>
      <c r="H27" s="197">
        <f t="shared" si="0"/>
        <v>0</v>
      </c>
      <c r="I27" s="305">
        <v>0</v>
      </c>
      <c r="J27" s="197">
        <v>0</v>
      </c>
      <c r="K27" s="197"/>
    </row>
    <row r="28" spans="1:11" ht="15" customHeight="1">
      <c r="A28" s="455">
        <v>17</v>
      </c>
      <c r="B28" s="457" t="s">
        <v>668</v>
      </c>
      <c r="C28" s="305">
        <v>4021</v>
      </c>
      <c r="D28" s="197">
        <v>4321.2</v>
      </c>
      <c r="E28" s="305">
        <v>4021</v>
      </c>
      <c r="F28" s="197">
        <v>4321.2</v>
      </c>
      <c r="G28" s="305">
        <f t="shared" si="0"/>
        <v>0</v>
      </c>
      <c r="H28" s="197">
        <f t="shared" si="0"/>
        <v>0</v>
      </c>
      <c r="I28" s="305">
        <v>0</v>
      </c>
      <c r="J28" s="197">
        <v>0</v>
      </c>
      <c r="K28" s="197"/>
    </row>
    <row r="29" spans="1:11" ht="15" customHeight="1">
      <c r="A29" s="455">
        <v>18</v>
      </c>
      <c r="B29" s="457" t="s">
        <v>669</v>
      </c>
      <c r="C29" s="305">
        <v>5327</v>
      </c>
      <c r="D29" s="197">
        <v>5234.1000000000004</v>
      </c>
      <c r="E29" s="306">
        <v>5177</v>
      </c>
      <c r="F29" s="197">
        <v>5170.76</v>
      </c>
      <c r="G29" s="305">
        <f t="shared" si="0"/>
        <v>150</v>
      </c>
      <c r="H29" s="197">
        <f t="shared" si="0"/>
        <v>63.340000000000146</v>
      </c>
      <c r="I29" s="305">
        <v>0</v>
      </c>
      <c r="J29" s="197">
        <v>0</v>
      </c>
      <c r="K29" s="197"/>
    </row>
    <row r="30" spans="1:11" ht="15" customHeight="1">
      <c r="A30" s="455">
        <v>19</v>
      </c>
      <c r="B30" s="457" t="s">
        <v>670</v>
      </c>
      <c r="C30" s="305">
        <v>6827</v>
      </c>
      <c r="D30" s="197">
        <v>8561.3724999999995</v>
      </c>
      <c r="E30" s="306">
        <v>6103</v>
      </c>
      <c r="F30" s="197">
        <v>7767.57</v>
      </c>
      <c r="G30" s="305">
        <f t="shared" si="0"/>
        <v>724</v>
      </c>
      <c r="H30" s="197">
        <f t="shared" si="0"/>
        <v>793.80249999999978</v>
      </c>
      <c r="I30" s="305">
        <v>0</v>
      </c>
      <c r="J30" s="197">
        <v>0</v>
      </c>
      <c r="K30" s="197"/>
    </row>
    <row r="31" spans="1:11" ht="15" customHeight="1">
      <c r="A31" s="455">
        <v>20</v>
      </c>
      <c r="B31" s="457" t="s">
        <v>671</v>
      </c>
      <c r="C31" s="305">
        <v>4919</v>
      </c>
      <c r="D31" s="197">
        <v>3929.4375</v>
      </c>
      <c r="E31" s="306">
        <v>4387</v>
      </c>
      <c r="F31" s="197">
        <v>3821.54</v>
      </c>
      <c r="G31" s="305">
        <f t="shared" si="0"/>
        <v>532</v>
      </c>
      <c r="H31" s="197">
        <f t="shared" si="0"/>
        <v>107.89750000000004</v>
      </c>
      <c r="I31" s="305">
        <v>0</v>
      </c>
      <c r="J31" s="197">
        <v>0</v>
      </c>
      <c r="K31" s="197"/>
    </row>
    <row r="32" spans="1:11" ht="15" customHeight="1">
      <c r="A32" s="455">
        <v>21</v>
      </c>
      <c r="B32" s="457" t="s">
        <v>672</v>
      </c>
      <c r="C32" s="305">
        <v>818</v>
      </c>
      <c r="D32" s="197">
        <v>1227.135</v>
      </c>
      <c r="E32" s="305">
        <v>793</v>
      </c>
      <c r="F32" s="197">
        <v>1163.625</v>
      </c>
      <c r="G32" s="305">
        <f t="shared" si="0"/>
        <v>25</v>
      </c>
      <c r="H32" s="197">
        <f t="shared" si="0"/>
        <v>63.509999999999991</v>
      </c>
      <c r="I32" s="305">
        <v>0</v>
      </c>
      <c r="J32" s="197">
        <v>0</v>
      </c>
      <c r="K32" s="197"/>
    </row>
    <row r="33" spans="1:11" ht="15" customHeight="1">
      <c r="A33" s="455">
        <v>22</v>
      </c>
      <c r="B33" s="457" t="s">
        <v>673</v>
      </c>
      <c r="C33" s="305">
        <v>0</v>
      </c>
      <c r="D33" s="197">
        <v>0</v>
      </c>
      <c r="E33" s="305">
        <v>0</v>
      </c>
      <c r="F33" s="197">
        <v>0</v>
      </c>
      <c r="G33" s="305">
        <f t="shared" si="0"/>
        <v>0</v>
      </c>
      <c r="H33" s="197">
        <f t="shared" si="0"/>
        <v>0</v>
      </c>
      <c r="I33" s="305">
        <v>0</v>
      </c>
      <c r="J33" s="197">
        <v>0</v>
      </c>
      <c r="K33" s="197"/>
    </row>
    <row r="34" spans="1:11" ht="15" customHeight="1">
      <c r="A34" s="455">
        <v>23</v>
      </c>
      <c r="B34" s="457" t="s">
        <v>674</v>
      </c>
      <c r="C34" s="305">
        <v>0</v>
      </c>
      <c r="D34" s="197">
        <v>0</v>
      </c>
      <c r="E34" s="305">
        <v>0</v>
      </c>
      <c r="F34" s="197">
        <v>0</v>
      </c>
      <c r="G34" s="305">
        <f t="shared" ref="G34:H35" si="1">C34-E34</f>
        <v>0</v>
      </c>
      <c r="H34" s="197">
        <f t="shared" si="1"/>
        <v>0</v>
      </c>
      <c r="I34" s="305">
        <v>0</v>
      </c>
      <c r="J34" s="197">
        <v>0</v>
      </c>
      <c r="K34" s="197"/>
    </row>
    <row r="35" spans="1:11" s="7" customFormat="1" ht="15" customHeight="1">
      <c r="A35" s="176">
        <v>24</v>
      </c>
      <c r="B35" s="457" t="s">
        <v>675</v>
      </c>
      <c r="C35" s="305">
        <v>14</v>
      </c>
      <c r="D35" s="197">
        <v>40.18</v>
      </c>
      <c r="E35" s="305">
        <v>0</v>
      </c>
      <c r="F35" s="197">
        <v>0</v>
      </c>
      <c r="G35" s="305">
        <f t="shared" si="1"/>
        <v>14</v>
      </c>
      <c r="H35" s="197">
        <f t="shared" si="1"/>
        <v>40.18</v>
      </c>
      <c r="I35" s="305">
        <v>0</v>
      </c>
      <c r="J35" s="197">
        <v>0</v>
      </c>
      <c r="K35" s="197"/>
    </row>
    <row r="36" spans="1:11" s="7" customFormat="1" ht="15" customHeight="1">
      <c r="A36" s="1027" t="s">
        <v>16</v>
      </c>
      <c r="B36" s="1028"/>
      <c r="C36" s="306">
        <f t="shared" ref="C36:J36" si="2">SUM(C12:C35)</f>
        <v>81582</v>
      </c>
      <c r="D36" s="201">
        <f t="shared" si="2"/>
        <v>86587.607499999998</v>
      </c>
      <c r="E36" s="306">
        <f t="shared" si="2"/>
        <v>77446</v>
      </c>
      <c r="F36" s="201">
        <f t="shared" si="2"/>
        <v>82430.402500000011</v>
      </c>
      <c r="G36" s="306">
        <f t="shared" si="2"/>
        <v>4136</v>
      </c>
      <c r="H36" s="201">
        <f t="shared" si="2"/>
        <v>4157.2050000000008</v>
      </c>
      <c r="I36" s="306">
        <f t="shared" si="2"/>
        <v>0</v>
      </c>
      <c r="J36" s="201">
        <f t="shared" si="2"/>
        <v>0</v>
      </c>
      <c r="K36" s="201"/>
    </row>
    <row r="37" spans="1:11" s="7" customFormat="1">
      <c r="A37" s="5" t="s">
        <v>37</v>
      </c>
      <c r="I37" s="610"/>
    </row>
    <row r="38" spans="1:11" s="7" customFormat="1" ht="12.75" customHeight="1">
      <c r="A38" s="323"/>
      <c r="B38" s="323"/>
      <c r="C38" s="323"/>
      <c r="D38" s="323"/>
      <c r="E38" s="467"/>
      <c r="F38" s="467"/>
      <c r="G38" s="323"/>
      <c r="H38" s="323"/>
      <c r="I38" s="323"/>
      <c r="J38" s="323"/>
      <c r="K38" s="323"/>
    </row>
    <row r="39" spans="1:11" s="7" customFormat="1" ht="12.75" customHeight="1">
      <c r="A39" s="323"/>
      <c r="B39" s="323"/>
      <c r="C39" s="323"/>
      <c r="D39" s="323"/>
      <c r="E39" s="468"/>
      <c r="F39" s="469"/>
      <c r="G39" s="323"/>
      <c r="H39" s="323"/>
      <c r="I39" s="323"/>
      <c r="J39" s="323"/>
      <c r="K39" s="323"/>
    </row>
    <row r="40" spans="1:11" s="7" customFormat="1" ht="19.5" customHeight="1">
      <c r="A40" s="323"/>
      <c r="B40" s="323"/>
      <c r="C40" s="323"/>
      <c r="D40" s="323"/>
      <c r="E40" s="323"/>
      <c r="F40" s="323"/>
      <c r="G40" s="323"/>
      <c r="H40" s="323"/>
      <c r="I40" s="323"/>
      <c r="J40" s="323"/>
      <c r="K40" s="323"/>
    </row>
    <row r="41" spans="1:11" s="7" customFormat="1">
      <c r="A41" s="5"/>
      <c r="C41" s="219"/>
      <c r="D41" s="219"/>
      <c r="E41" s="608"/>
      <c r="F41" s="609"/>
      <c r="G41" s="220"/>
      <c r="H41" s="219"/>
      <c r="I41" s="220"/>
      <c r="J41" s="220"/>
      <c r="K41" s="219"/>
    </row>
    <row r="42" spans="1:11" s="7" customFormat="1">
      <c r="A42" s="9" t="s">
        <v>1117</v>
      </c>
      <c r="B42" s="466"/>
      <c r="C42" s="466"/>
      <c r="D42" s="1150" t="s">
        <v>849</v>
      </c>
      <c r="E42" s="1150"/>
      <c r="H42" s="337"/>
      <c r="I42" s="916" t="s">
        <v>846</v>
      </c>
      <c r="J42" s="916"/>
      <c r="K42" s="916"/>
    </row>
    <row r="43" spans="1:11" s="7" customFormat="1">
      <c r="A43" s="466"/>
      <c r="B43" s="466"/>
      <c r="C43" s="466"/>
      <c r="D43" s="1150" t="s">
        <v>850</v>
      </c>
      <c r="E43" s="1150"/>
      <c r="H43" s="337"/>
      <c r="I43" s="1038" t="s">
        <v>845</v>
      </c>
      <c r="J43" s="1038"/>
      <c r="K43" s="1038"/>
    </row>
    <row r="44" spans="1:11" s="460" customFormat="1" ht="13.9" customHeight="1">
      <c r="B44" s="337"/>
      <c r="C44" s="337"/>
      <c r="D44" s="1150" t="s">
        <v>851</v>
      </c>
      <c r="E44" s="1150"/>
      <c r="F44" s="337"/>
      <c r="G44" s="337"/>
      <c r="H44" s="337"/>
      <c r="I44" s="337"/>
      <c r="J44" s="337"/>
      <c r="K44" s="337"/>
    </row>
    <row r="45" spans="1:11" s="460" customFormat="1" ht="13.15" customHeight="1">
      <c r="A45" s="337"/>
      <c r="B45" s="337"/>
      <c r="C45" s="337"/>
      <c r="D45" s="337"/>
      <c r="E45" s="337"/>
      <c r="F45" s="337"/>
      <c r="G45" s="337"/>
      <c r="H45" s="26"/>
      <c r="I45" s="26"/>
      <c r="J45" s="26"/>
      <c r="K45" s="337"/>
    </row>
    <row r="46" spans="1:11" s="460" customFormat="1" ht="13.15" customHeight="1">
      <c r="A46" s="337"/>
      <c r="B46" s="337"/>
      <c r="C46" s="337"/>
      <c r="D46" s="337"/>
      <c r="E46" s="337"/>
      <c r="F46" s="337"/>
      <c r="G46" s="337"/>
      <c r="H46" s="26"/>
      <c r="I46" s="26"/>
      <c r="K46" s="337"/>
    </row>
    <row r="47" spans="1:11" s="460" customFormat="1">
      <c r="A47" s="9"/>
      <c r="B47" s="9"/>
      <c r="C47" s="9"/>
      <c r="D47" s="9"/>
      <c r="E47" s="9"/>
      <c r="F47" s="9"/>
      <c r="H47" s="26"/>
      <c r="I47" s="26"/>
    </row>
    <row r="48" spans="1:11" s="460" customFormat="1">
      <c r="A48" s="9"/>
    </row>
    <row r="49" spans="1:10">
      <c r="A49" s="1151"/>
      <c r="B49" s="1151"/>
      <c r="C49" s="1151"/>
      <c r="D49" s="1151"/>
      <c r="E49" s="1151"/>
      <c r="F49" s="1151"/>
      <c r="G49" s="1151"/>
      <c r="H49" s="1151"/>
      <c r="I49" s="1151"/>
      <c r="J49" s="1151"/>
    </row>
  </sheetData>
  <mergeCells count="22">
    <mergeCell ref="D44:E44"/>
    <mergeCell ref="A49:J49"/>
    <mergeCell ref="K9:K10"/>
    <mergeCell ref="A36:B36"/>
    <mergeCell ref="D42:E42"/>
    <mergeCell ref="I42:K42"/>
    <mergeCell ref="D43:E43"/>
    <mergeCell ref="I43:K43"/>
    <mergeCell ref="C8:J8"/>
    <mergeCell ref="A9:A10"/>
    <mergeCell ref="B9:B10"/>
    <mergeCell ref="C9:D9"/>
    <mergeCell ref="E9:F9"/>
    <mergeCell ref="G9:H9"/>
    <mergeCell ref="I9:J9"/>
    <mergeCell ref="E7:H7"/>
    <mergeCell ref="I7:K7"/>
    <mergeCell ref="D1:E1"/>
    <mergeCell ref="I1:J1"/>
    <mergeCell ref="A2:J2"/>
    <mergeCell ref="A3:J3"/>
    <mergeCell ref="A5:K5"/>
  </mergeCells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45"/>
  <sheetViews>
    <sheetView topLeftCell="A19" zoomScaleSheetLayoutView="90" workbookViewId="0">
      <selection activeCell="A40" sqref="A40"/>
    </sheetView>
  </sheetViews>
  <sheetFormatPr defaultRowHeight="12.75"/>
  <cols>
    <col min="1" max="1" width="7.7109375" customWidth="1"/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1" ht="22.9" customHeight="1">
      <c r="D1" s="916"/>
      <c r="E1" s="916"/>
      <c r="H1" s="33"/>
      <c r="J1" s="1092" t="s">
        <v>65</v>
      </c>
      <c r="K1" s="1092"/>
    </row>
    <row r="2" spans="1:11" ht="15">
      <c r="A2" s="1039" t="s">
        <v>0</v>
      </c>
      <c r="B2" s="1039"/>
      <c r="C2" s="1039"/>
      <c r="D2" s="1039"/>
      <c r="E2" s="1039"/>
      <c r="F2" s="1039"/>
      <c r="G2" s="1039"/>
      <c r="H2" s="1039"/>
      <c r="I2" s="1039"/>
      <c r="J2" s="1039"/>
    </row>
    <row r="3" spans="1:11" ht="18">
      <c r="A3" s="1057" t="s">
        <v>857</v>
      </c>
      <c r="B3" s="1057"/>
      <c r="C3" s="1057"/>
      <c r="D3" s="1057"/>
      <c r="E3" s="1057"/>
      <c r="F3" s="1057"/>
      <c r="G3" s="1057"/>
      <c r="H3" s="1057"/>
      <c r="I3" s="1057"/>
      <c r="J3" s="1057"/>
    </row>
    <row r="4" spans="1:11" ht="10.5" customHeight="1"/>
    <row r="5" spans="1:11" s="460" customFormat="1" ht="15.75" customHeight="1">
      <c r="A5" s="1152" t="s">
        <v>406</v>
      </c>
      <c r="B5" s="1152"/>
      <c r="C5" s="1152"/>
      <c r="D5" s="1152"/>
      <c r="E5" s="1152"/>
      <c r="F5" s="1152"/>
      <c r="G5" s="1152"/>
      <c r="H5" s="1152"/>
      <c r="I5" s="1152"/>
      <c r="J5" s="1152"/>
      <c r="K5" s="1152"/>
    </row>
    <row r="6" spans="1:11" s="460" customFormat="1" ht="15.75" customHeight="1">
      <c r="A6" s="459"/>
      <c r="B6" s="459"/>
      <c r="C6" s="459"/>
      <c r="D6" s="459"/>
      <c r="E6" s="459"/>
      <c r="F6" s="459"/>
      <c r="G6" s="459"/>
      <c r="H6" s="459"/>
      <c r="I6" s="459"/>
      <c r="J6" s="459"/>
    </row>
    <row r="7" spans="1:11" s="460" customFormat="1">
      <c r="A7" s="26" t="s">
        <v>700</v>
      </c>
      <c r="B7" s="26"/>
      <c r="I7" s="1097" t="s">
        <v>920</v>
      </c>
      <c r="J7" s="1097"/>
      <c r="K7" s="1097"/>
    </row>
    <row r="8" spans="1:11" s="8" customFormat="1" ht="15.75" hidden="1">
      <c r="C8" s="1039" t="s">
        <v>13</v>
      </c>
      <c r="D8" s="1039"/>
      <c r="E8" s="1039"/>
      <c r="F8" s="1039"/>
      <c r="G8" s="1039"/>
      <c r="H8" s="1039"/>
      <c r="I8" s="1039"/>
      <c r="J8" s="1039"/>
    </row>
    <row r="9" spans="1:11" ht="30" customHeight="1">
      <c r="A9" s="1094" t="s">
        <v>20</v>
      </c>
      <c r="B9" s="1094" t="s">
        <v>33</v>
      </c>
      <c r="C9" s="891" t="s">
        <v>922</v>
      </c>
      <c r="D9" s="893"/>
      <c r="E9" s="891" t="s">
        <v>443</v>
      </c>
      <c r="F9" s="893"/>
      <c r="G9" s="891" t="s">
        <v>35</v>
      </c>
      <c r="H9" s="893"/>
      <c r="I9" s="922" t="s">
        <v>97</v>
      </c>
      <c r="J9" s="922"/>
      <c r="K9" s="1094" t="s">
        <v>217</v>
      </c>
    </row>
    <row r="10" spans="1:11" s="9" customFormat="1" ht="46.5" customHeight="1">
      <c r="A10" s="1095"/>
      <c r="B10" s="1095"/>
      <c r="C10" s="456" t="s">
        <v>36</v>
      </c>
      <c r="D10" s="456" t="s">
        <v>96</v>
      </c>
      <c r="E10" s="456" t="s">
        <v>36</v>
      </c>
      <c r="F10" s="456" t="s">
        <v>96</v>
      </c>
      <c r="G10" s="456" t="s">
        <v>36</v>
      </c>
      <c r="H10" s="456" t="s">
        <v>96</v>
      </c>
      <c r="I10" s="456" t="s">
        <v>126</v>
      </c>
      <c r="J10" s="456" t="s">
        <v>127</v>
      </c>
      <c r="K10" s="1095"/>
    </row>
    <row r="11" spans="1:1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15" customHeight="1">
      <c r="A12" s="455">
        <v>1</v>
      </c>
      <c r="B12" s="457" t="s">
        <v>652</v>
      </c>
      <c r="C12" s="211">
        <v>0</v>
      </c>
      <c r="D12" s="277">
        <v>0</v>
      </c>
      <c r="E12" s="211">
        <v>0</v>
      </c>
      <c r="F12" s="277">
        <v>0</v>
      </c>
      <c r="G12" s="211">
        <v>0</v>
      </c>
      <c r="H12" s="277">
        <v>0</v>
      </c>
      <c r="I12" s="211">
        <v>0</v>
      </c>
      <c r="J12" s="277">
        <v>0</v>
      </c>
      <c r="K12" s="3"/>
    </row>
    <row r="13" spans="1:11" ht="15" customHeight="1">
      <c r="A13" s="455">
        <v>2</v>
      </c>
      <c r="B13" s="457" t="s">
        <v>653</v>
      </c>
      <c r="C13" s="211">
        <v>5443</v>
      </c>
      <c r="D13" s="277">
        <v>272.14999999999998</v>
      </c>
      <c r="E13" s="211">
        <v>5443</v>
      </c>
      <c r="F13" s="277">
        <v>272.14999999999998</v>
      </c>
      <c r="G13" s="211">
        <v>0</v>
      </c>
      <c r="H13" s="277">
        <v>0</v>
      </c>
      <c r="I13" s="211">
        <v>0</v>
      </c>
      <c r="J13" s="277">
        <v>0</v>
      </c>
      <c r="K13" s="3"/>
    </row>
    <row r="14" spans="1:11" ht="15" customHeight="1">
      <c r="A14" s="455">
        <v>3</v>
      </c>
      <c r="B14" s="457" t="s">
        <v>654</v>
      </c>
      <c r="C14" s="211">
        <v>4251</v>
      </c>
      <c r="D14" s="277">
        <v>212.55</v>
      </c>
      <c r="E14" s="211">
        <v>4251</v>
      </c>
      <c r="F14" s="277">
        <v>212.55</v>
      </c>
      <c r="G14" s="211">
        <v>0</v>
      </c>
      <c r="H14" s="277">
        <v>0</v>
      </c>
      <c r="I14" s="211">
        <v>0</v>
      </c>
      <c r="J14" s="277">
        <v>0</v>
      </c>
      <c r="K14" s="3"/>
    </row>
    <row r="15" spans="1:11" ht="15" customHeight="1">
      <c r="A15" s="455">
        <v>4</v>
      </c>
      <c r="B15" s="457" t="s">
        <v>655</v>
      </c>
      <c r="C15" s="211">
        <v>6429</v>
      </c>
      <c r="D15" s="277">
        <v>321.45</v>
      </c>
      <c r="E15" s="211">
        <v>6429</v>
      </c>
      <c r="F15" s="277">
        <v>321.45</v>
      </c>
      <c r="G15" s="211">
        <v>0</v>
      </c>
      <c r="H15" s="277">
        <v>0</v>
      </c>
      <c r="I15" s="211">
        <v>0</v>
      </c>
      <c r="J15" s="277">
        <v>0</v>
      </c>
      <c r="K15" s="3"/>
    </row>
    <row r="16" spans="1:11" ht="15" customHeight="1">
      <c r="A16" s="455">
        <v>5</v>
      </c>
      <c r="B16" s="457" t="s">
        <v>656</v>
      </c>
      <c r="C16" s="211">
        <v>3148</v>
      </c>
      <c r="D16" s="277">
        <v>157.4</v>
      </c>
      <c r="E16" s="211">
        <v>3148</v>
      </c>
      <c r="F16" s="277">
        <v>157.4</v>
      </c>
      <c r="G16" s="211">
        <v>0</v>
      </c>
      <c r="H16" s="277">
        <v>0</v>
      </c>
      <c r="I16" s="211">
        <v>0</v>
      </c>
      <c r="J16" s="277">
        <v>0</v>
      </c>
      <c r="K16" s="3"/>
    </row>
    <row r="17" spans="1:11" ht="15" customHeight="1">
      <c r="A17" s="455">
        <v>6</v>
      </c>
      <c r="B17" s="457" t="s">
        <v>657</v>
      </c>
      <c r="C17" s="211">
        <v>2188</v>
      </c>
      <c r="D17" s="277">
        <v>109.4</v>
      </c>
      <c r="E17" s="211">
        <v>2188</v>
      </c>
      <c r="F17" s="277">
        <v>109.4</v>
      </c>
      <c r="G17" s="211">
        <v>0</v>
      </c>
      <c r="H17" s="277">
        <v>0</v>
      </c>
      <c r="I17" s="211">
        <v>0</v>
      </c>
      <c r="J17" s="277">
        <v>0</v>
      </c>
      <c r="K17" s="3"/>
    </row>
    <row r="18" spans="1:11" ht="15" customHeight="1">
      <c r="A18" s="455">
        <v>7</v>
      </c>
      <c r="B18" s="457" t="s">
        <v>658</v>
      </c>
      <c r="C18" s="211">
        <v>3148</v>
      </c>
      <c r="D18" s="277">
        <v>157.4</v>
      </c>
      <c r="E18" s="211">
        <v>3148</v>
      </c>
      <c r="F18" s="277">
        <v>157.4</v>
      </c>
      <c r="G18" s="211">
        <v>0</v>
      </c>
      <c r="H18" s="277">
        <v>0</v>
      </c>
      <c r="I18" s="211">
        <v>0</v>
      </c>
      <c r="J18" s="277">
        <v>0</v>
      </c>
      <c r="K18" s="3"/>
    </row>
    <row r="19" spans="1:11" ht="15" customHeight="1">
      <c r="A19" s="455">
        <v>8</v>
      </c>
      <c r="B19" s="457" t="s">
        <v>659</v>
      </c>
      <c r="C19" s="211">
        <v>1703</v>
      </c>
      <c r="D19" s="277">
        <v>85.15</v>
      </c>
      <c r="E19" s="211">
        <v>1703</v>
      </c>
      <c r="F19" s="277">
        <v>85.15</v>
      </c>
      <c r="G19" s="211">
        <v>0</v>
      </c>
      <c r="H19" s="277">
        <v>0</v>
      </c>
      <c r="I19" s="211">
        <v>0</v>
      </c>
      <c r="J19" s="277">
        <v>0</v>
      </c>
      <c r="K19" s="4"/>
    </row>
    <row r="20" spans="1:11" ht="15" customHeight="1">
      <c r="A20" s="455">
        <v>9</v>
      </c>
      <c r="B20" s="457" t="s">
        <v>660</v>
      </c>
      <c r="C20" s="211">
        <v>4556</v>
      </c>
      <c r="D20" s="277">
        <v>227.8</v>
      </c>
      <c r="E20" s="211">
        <v>4556</v>
      </c>
      <c r="F20" s="277">
        <v>227.8</v>
      </c>
      <c r="G20" s="211">
        <v>0</v>
      </c>
      <c r="H20" s="277">
        <v>0</v>
      </c>
      <c r="I20" s="211">
        <v>0</v>
      </c>
      <c r="J20" s="277">
        <v>0</v>
      </c>
      <c r="K20" s="4"/>
    </row>
    <row r="21" spans="1:11" ht="15" customHeight="1">
      <c r="A21" s="455">
        <v>10</v>
      </c>
      <c r="B21" s="457" t="s">
        <v>661</v>
      </c>
      <c r="C21" s="211">
        <v>3549</v>
      </c>
      <c r="D21" s="277">
        <v>177.45</v>
      </c>
      <c r="E21" s="211">
        <v>3549</v>
      </c>
      <c r="F21" s="277">
        <v>177.45</v>
      </c>
      <c r="G21" s="211">
        <v>0</v>
      </c>
      <c r="H21" s="277">
        <v>0</v>
      </c>
      <c r="I21" s="211">
        <v>0</v>
      </c>
      <c r="J21" s="277">
        <v>0</v>
      </c>
      <c r="K21" s="4"/>
    </row>
    <row r="22" spans="1:11" ht="15" customHeight="1">
      <c r="A22" s="455">
        <v>11</v>
      </c>
      <c r="B22" s="457" t="s">
        <v>662</v>
      </c>
      <c r="C22" s="211">
        <v>4015</v>
      </c>
      <c r="D22" s="277">
        <v>200.75</v>
      </c>
      <c r="E22" s="211">
        <v>4015</v>
      </c>
      <c r="F22" s="277">
        <v>200.75</v>
      </c>
      <c r="G22" s="211">
        <v>0</v>
      </c>
      <c r="H22" s="277">
        <v>0</v>
      </c>
      <c r="I22" s="211">
        <v>0</v>
      </c>
      <c r="J22" s="277">
        <v>0</v>
      </c>
      <c r="K22" s="4"/>
    </row>
    <row r="23" spans="1:11" ht="15" customHeight="1">
      <c r="A23" s="455">
        <v>12</v>
      </c>
      <c r="B23" s="457" t="s">
        <v>663</v>
      </c>
      <c r="C23" s="211">
        <v>2561</v>
      </c>
      <c r="D23" s="277">
        <v>128.05000000000001</v>
      </c>
      <c r="E23" s="211">
        <v>2561</v>
      </c>
      <c r="F23" s="277">
        <v>128.05000000000001</v>
      </c>
      <c r="G23" s="211">
        <v>0</v>
      </c>
      <c r="H23" s="277">
        <v>0</v>
      </c>
      <c r="I23" s="211">
        <v>0</v>
      </c>
      <c r="J23" s="277">
        <v>0</v>
      </c>
      <c r="K23" s="4"/>
    </row>
    <row r="24" spans="1:11" ht="15" customHeight="1">
      <c r="A24" s="455">
        <v>13</v>
      </c>
      <c r="B24" s="457" t="s">
        <v>664</v>
      </c>
      <c r="C24" s="211">
        <v>3318</v>
      </c>
      <c r="D24" s="277">
        <v>165.9</v>
      </c>
      <c r="E24" s="211">
        <v>3318</v>
      </c>
      <c r="F24" s="277">
        <v>165.9</v>
      </c>
      <c r="G24" s="211">
        <v>0</v>
      </c>
      <c r="H24" s="277">
        <v>0</v>
      </c>
      <c r="I24" s="211">
        <v>0</v>
      </c>
      <c r="J24" s="277">
        <v>0</v>
      </c>
      <c r="K24" s="4"/>
    </row>
    <row r="25" spans="1:11" ht="15" customHeight="1">
      <c r="A25" s="455">
        <v>14</v>
      </c>
      <c r="B25" s="457" t="s">
        <v>665</v>
      </c>
      <c r="C25" s="211">
        <v>6624</v>
      </c>
      <c r="D25" s="277">
        <v>331.2</v>
      </c>
      <c r="E25" s="211">
        <v>6624</v>
      </c>
      <c r="F25" s="277">
        <v>331.2</v>
      </c>
      <c r="G25" s="211">
        <v>0</v>
      </c>
      <c r="H25" s="277">
        <v>0</v>
      </c>
      <c r="I25" s="211">
        <v>0</v>
      </c>
      <c r="J25" s="277">
        <v>0</v>
      </c>
      <c r="K25" s="4"/>
    </row>
    <row r="26" spans="1:11" ht="15" customHeight="1">
      <c r="A26" s="455">
        <v>15</v>
      </c>
      <c r="B26" s="457" t="s">
        <v>666</v>
      </c>
      <c r="C26" s="211">
        <v>6732</v>
      </c>
      <c r="D26" s="277">
        <v>336.6</v>
      </c>
      <c r="E26" s="211">
        <v>6732</v>
      </c>
      <c r="F26" s="277">
        <v>336.6</v>
      </c>
      <c r="G26" s="211">
        <v>0</v>
      </c>
      <c r="H26" s="277">
        <v>0</v>
      </c>
      <c r="I26" s="211">
        <v>0</v>
      </c>
      <c r="J26" s="277">
        <v>0</v>
      </c>
      <c r="K26" s="4"/>
    </row>
    <row r="27" spans="1:11" ht="15" customHeight="1">
      <c r="A27" s="455">
        <v>16</v>
      </c>
      <c r="B27" s="457" t="s">
        <v>667</v>
      </c>
      <c r="C27" s="211">
        <v>9128</v>
      </c>
      <c r="D27" s="277">
        <v>456.4</v>
      </c>
      <c r="E27" s="211">
        <v>9128</v>
      </c>
      <c r="F27" s="277">
        <v>456.4</v>
      </c>
      <c r="G27" s="211">
        <v>0</v>
      </c>
      <c r="H27" s="277">
        <v>0</v>
      </c>
      <c r="I27" s="211">
        <v>0</v>
      </c>
      <c r="J27" s="277">
        <v>0</v>
      </c>
      <c r="K27" s="4"/>
    </row>
    <row r="28" spans="1:11" ht="15" customHeight="1">
      <c r="A28" s="455">
        <v>17</v>
      </c>
      <c r="B28" s="457" t="s">
        <v>668</v>
      </c>
      <c r="C28" s="211">
        <v>5666</v>
      </c>
      <c r="D28" s="277">
        <v>283.3</v>
      </c>
      <c r="E28" s="211">
        <v>5666</v>
      </c>
      <c r="F28" s="277">
        <v>283.3</v>
      </c>
      <c r="G28" s="211">
        <v>0</v>
      </c>
      <c r="H28" s="277">
        <v>0</v>
      </c>
      <c r="I28" s="211">
        <v>0</v>
      </c>
      <c r="J28" s="277">
        <v>0</v>
      </c>
      <c r="K28" s="4"/>
    </row>
    <row r="29" spans="1:11" ht="15" customHeight="1">
      <c r="A29" s="455">
        <v>18</v>
      </c>
      <c r="B29" s="457" t="s">
        <v>669</v>
      </c>
      <c r="C29" s="211">
        <v>5960</v>
      </c>
      <c r="D29" s="277">
        <v>298</v>
      </c>
      <c r="E29" s="211">
        <v>5960</v>
      </c>
      <c r="F29" s="277">
        <v>298</v>
      </c>
      <c r="G29" s="211">
        <v>0</v>
      </c>
      <c r="H29" s="277">
        <v>0</v>
      </c>
      <c r="I29" s="211">
        <v>0</v>
      </c>
      <c r="J29" s="277">
        <v>0</v>
      </c>
      <c r="K29" s="4"/>
    </row>
    <row r="30" spans="1:11" ht="15" customHeight="1">
      <c r="A30" s="455">
        <v>19</v>
      </c>
      <c r="B30" s="457" t="s">
        <v>670</v>
      </c>
      <c r="C30" s="211">
        <v>7080</v>
      </c>
      <c r="D30" s="277">
        <v>354</v>
      </c>
      <c r="E30" s="211">
        <v>7080</v>
      </c>
      <c r="F30" s="277">
        <v>354</v>
      </c>
      <c r="G30" s="211">
        <v>0</v>
      </c>
      <c r="H30" s="277">
        <v>0</v>
      </c>
      <c r="I30" s="211">
        <v>0</v>
      </c>
      <c r="J30" s="277">
        <v>0</v>
      </c>
      <c r="K30" s="4"/>
    </row>
    <row r="31" spans="1:11" ht="15" customHeight="1">
      <c r="A31" s="455">
        <v>20</v>
      </c>
      <c r="B31" s="457" t="s">
        <v>671</v>
      </c>
      <c r="C31" s="211">
        <v>4513</v>
      </c>
      <c r="D31" s="277">
        <v>225.65</v>
      </c>
      <c r="E31" s="211">
        <v>4513</v>
      </c>
      <c r="F31" s="277">
        <v>225.65</v>
      </c>
      <c r="G31" s="211">
        <v>0</v>
      </c>
      <c r="H31" s="277">
        <v>0</v>
      </c>
      <c r="I31" s="211">
        <v>0</v>
      </c>
      <c r="J31" s="277">
        <v>0</v>
      </c>
      <c r="K31" s="4"/>
    </row>
    <row r="32" spans="1:11" ht="15" customHeight="1">
      <c r="A32" s="455">
        <v>21</v>
      </c>
      <c r="B32" s="457" t="s">
        <v>672</v>
      </c>
      <c r="C32" s="211">
        <v>843</v>
      </c>
      <c r="D32" s="277">
        <v>42.15</v>
      </c>
      <c r="E32" s="211">
        <v>843</v>
      </c>
      <c r="F32" s="277">
        <v>42.15</v>
      </c>
      <c r="G32" s="211">
        <v>0</v>
      </c>
      <c r="H32" s="277">
        <v>0</v>
      </c>
      <c r="I32" s="211">
        <v>0</v>
      </c>
      <c r="J32" s="277">
        <v>0</v>
      </c>
      <c r="K32" s="4"/>
    </row>
    <row r="33" spans="1:11" ht="15" customHeight="1">
      <c r="A33" s="455">
        <v>22</v>
      </c>
      <c r="B33" s="457" t="s">
        <v>673</v>
      </c>
      <c r="C33" s="4">
        <v>0</v>
      </c>
      <c r="D33" s="210">
        <v>0</v>
      </c>
      <c r="E33" s="4">
        <v>0</v>
      </c>
      <c r="F33" s="210">
        <v>0</v>
      </c>
      <c r="G33" s="4">
        <v>0</v>
      </c>
      <c r="H33" s="210">
        <v>0</v>
      </c>
      <c r="I33" s="4">
        <v>0</v>
      </c>
      <c r="J33" s="210">
        <v>0</v>
      </c>
      <c r="K33" s="4"/>
    </row>
    <row r="34" spans="1:11" s="7" customFormat="1" ht="15" customHeight="1">
      <c r="A34" s="455">
        <v>23</v>
      </c>
      <c r="B34" s="457" t="s">
        <v>674</v>
      </c>
      <c r="C34" s="4">
        <v>0</v>
      </c>
      <c r="D34" s="210">
        <v>0</v>
      </c>
      <c r="E34" s="4">
        <v>0</v>
      </c>
      <c r="F34" s="210">
        <v>0</v>
      </c>
      <c r="G34" s="4">
        <v>0</v>
      </c>
      <c r="H34" s="210">
        <v>0</v>
      </c>
      <c r="I34" s="4">
        <v>0</v>
      </c>
      <c r="J34" s="210">
        <v>0</v>
      </c>
      <c r="K34" s="4"/>
    </row>
    <row r="35" spans="1:11" s="7" customFormat="1" ht="15" customHeight="1">
      <c r="A35" s="176">
        <v>24</v>
      </c>
      <c r="B35" s="457" t="s">
        <v>675</v>
      </c>
      <c r="C35" s="4">
        <v>0</v>
      </c>
      <c r="D35" s="210">
        <v>0</v>
      </c>
      <c r="E35" s="4">
        <v>0</v>
      </c>
      <c r="F35" s="210">
        <v>0</v>
      </c>
      <c r="G35" s="4">
        <v>0</v>
      </c>
      <c r="H35" s="210">
        <v>0</v>
      </c>
      <c r="I35" s="4">
        <v>0</v>
      </c>
      <c r="J35" s="210">
        <v>0</v>
      </c>
      <c r="K35" s="4"/>
    </row>
    <row r="36" spans="1:11" s="7" customFormat="1" ht="15" customHeight="1">
      <c r="A36" s="1027" t="s">
        <v>16</v>
      </c>
      <c r="B36" s="1028"/>
      <c r="C36" s="21">
        <f t="shared" ref="C36:J36" si="0">SUM(C12:C35)</f>
        <v>90855</v>
      </c>
      <c r="D36" s="789">
        <f t="shared" si="0"/>
        <v>4542.75</v>
      </c>
      <c r="E36" s="21">
        <f t="shared" si="0"/>
        <v>90855</v>
      </c>
      <c r="F36" s="789">
        <f t="shared" si="0"/>
        <v>4542.75</v>
      </c>
      <c r="G36" s="21">
        <f t="shared" si="0"/>
        <v>0</v>
      </c>
      <c r="H36" s="789">
        <f t="shared" si="0"/>
        <v>0</v>
      </c>
      <c r="I36" s="21">
        <f t="shared" si="0"/>
        <v>0</v>
      </c>
      <c r="J36" s="789">
        <f t="shared" si="0"/>
        <v>0</v>
      </c>
      <c r="K36" s="4"/>
    </row>
    <row r="37" spans="1:11" s="7" customFormat="1">
      <c r="G37" s="276"/>
    </row>
    <row r="38" spans="1:11" s="7" customFormat="1">
      <c r="A38" s="5" t="s">
        <v>37</v>
      </c>
    </row>
    <row r="39" spans="1:11" ht="15.75" customHeight="1">
      <c r="C39" s="251"/>
      <c r="D39" s="251"/>
      <c r="E39" s="251"/>
      <c r="F39" s="251"/>
    </row>
    <row r="40" spans="1:11" s="460" customFormat="1" ht="13.9" customHeight="1">
      <c r="A40" s="9" t="s">
        <v>1117</v>
      </c>
      <c r="B40" s="466"/>
      <c r="C40" s="466"/>
      <c r="D40" s="1150" t="s">
        <v>849</v>
      </c>
      <c r="E40" s="1150"/>
      <c r="F40" s="1150"/>
      <c r="G40" s="7"/>
      <c r="H40" s="337"/>
      <c r="I40" s="916" t="s">
        <v>846</v>
      </c>
      <c r="J40" s="916"/>
      <c r="K40" s="916"/>
    </row>
    <row r="41" spans="1:11" s="460" customFormat="1" ht="13.15" customHeight="1">
      <c r="A41" s="466"/>
      <c r="B41" s="466"/>
      <c r="C41" s="466"/>
      <c r="D41" s="1150" t="s">
        <v>850</v>
      </c>
      <c r="E41" s="1150"/>
      <c r="F41" s="1150"/>
      <c r="G41" s="7"/>
      <c r="H41" s="337"/>
      <c r="I41" s="1038" t="s">
        <v>845</v>
      </c>
      <c r="J41" s="1038"/>
      <c r="K41" s="1038"/>
    </row>
    <row r="42" spans="1:11" s="460" customFormat="1" ht="13.15" customHeight="1">
      <c r="A42" s="337"/>
      <c r="B42" s="337"/>
      <c r="C42" s="337"/>
      <c r="D42" s="1150" t="s">
        <v>851</v>
      </c>
      <c r="E42" s="1150"/>
      <c r="F42" s="1150"/>
      <c r="G42" s="337"/>
      <c r="H42" s="337"/>
      <c r="I42" s="337"/>
      <c r="J42" s="337"/>
      <c r="K42" s="337"/>
    </row>
    <row r="43" spans="1:11" s="460" customFormat="1">
      <c r="A43" s="9"/>
      <c r="B43" s="9"/>
      <c r="C43" s="9"/>
      <c r="D43" s="9"/>
      <c r="E43" s="9"/>
      <c r="F43" s="9"/>
      <c r="H43" s="26"/>
      <c r="I43" s="26"/>
      <c r="J43" s="26"/>
    </row>
    <row r="44" spans="1:11" s="460" customFormat="1">
      <c r="A44" s="9"/>
    </row>
    <row r="45" spans="1:11">
      <c r="A45" s="264"/>
      <c r="B45" s="264"/>
      <c r="C45" s="264"/>
      <c r="D45" s="264"/>
      <c r="E45" s="264"/>
      <c r="F45" s="264"/>
      <c r="G45" s="264"/>
      <c r="H45" s="264"/>
      <c r="I45" s="264"/>
      <c r="J45" s="264"/>
    </row>
  </sheetData>
  <mergeCells count="20">
    <mergeCell ref="D42:F42"/>
    <mergeCell ref="K9:K10"/>
    <mergeCell ref="A36:B36"/>
    <mergeCell ref="D40:F40"/>
    <mergeCell ref="I40:K40"/>
    <mergeCell ref="D41:F41"/>
    <mergeCell ref="I41:K41"/>
    <mergeCell ref="C8:J8"/>
    <mergeCell ref="A9:A10"/>
    <mergeCell ref="B9:B10"/>
    <mergeCell ref="C9:D9"/>
    <mergeCell ref="E9:F9"/>
    <mergeCell ref="G9:H9"/>
    <mergeCell ref="I9:J9"/>
    <mergeCell ref="I7:K7"/>
    <mergeCell ref="D1:E1"/>
    <mergeCell ref="J1:K1"/>
    <mergeCell ref="A2:J2"/>
    <mergeCell ref="A3:J3"/>
    <mergeCell ref="A5:K5"/>
  </mergeCells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47"/>
  <sheetViews>
    <sheetView topLeftCell="A19" zoomScaleSheetLayoutView="90" workbookViewId="0">
      <selection activeCell="A43" sqref="A43"/>
    </sheetView>
  </sheetViews>
  <sheetFormatPr defaultRowHeight="12.75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1" ht="22.9" customHeight="1">
      <c r="D1" s="916"/>
      <c r="E1" s="916"/>
      <c r="H1" s="33"/>
      <c r="J1" s="1092" t="s">
        <v>444</v>
      </c>
      <c r="K1" s="1092"/>
    </row>
    <row r="2" spans="1:11" ht="15">
      <c r="A2" s="1039" t="s">
        <v>0</v>
      </c>
      <c r="B2" s="1039"/>
      <c r="C2" s="1039"/>
      <c r="D2" s="1039"/>
      <c r="E2" s="1039"/>
      <c r="F2" s="1039"/>
      <c r="G2" s="1039"/>
      <c r="H2" s="1039"/>
      <c r="I2" s="1039"/>
      <c r="J2" s="1039"/>
    </row>
    <row r="3" spans="1:11" ht="18">
      <c r="A3" s="1057" t="s">
        <v>857</v>
      </c>
      <c r="B3" s="1057"/>
      <c r="C3" s="1057"/>
      <c r="D3" s="1057"/>
      <c r="E3" s="1057"/>
      <c r="F3" s="1057"/>
      <c r="G3" s="1057"/>
      <c r="H3" s="1057"/>
      <c r="I3" s="1057"/>
      <c r="J3" s="1057"/>
    </row>
    <row r="4" spans="1:11" ht="10.5" customHeight="1"/>
    <row r="5" spans="1:11" s="460" customFormat="1" ht="15.75" customHeight="1">
      <c r="A5" s="1153" t="s">
        <v>454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</row>
    <row r="6" spans="1:11" s="460" customFormat="1" ht="15.75" customHeight="1">
      <c r="A6" s="459"/>
      <c r="B6" s="459"/>
      <c r="C6" s="459"/>
      <c r="D6" s="459"/>
      <c r="E6" s="459"/>
      <c r="F6" s="459"/>
      <c r="G6" s="459"/>
      <c r="H6" s="459"/>
      <c r="I6" s="459"/>
      <c r="J6" s="459"/>
    </row>
    <row r="7" spans="1:11" s="460" customFormat="1">
      <c r="A7" s="26" t="s">
        <v>700</v>
      </c>
      <c r="B7" s="26"/>
      <c r="I7" s="1097" t="s">
        <v>920</v>
      </c>
      <c r="J7" s="1097"/>
      <c r="K7" s="1097"/>
    </row>
    <row r="8" spans="1:11" s="8" customFormat="1" ht="15.75" hidden="1">
      <c r="C8" s="1039" t="s">
        <v>13</v>
      </c>
      <c r="D8" s="1039"/>
      <c r="E8" s="1039"/>
      <c r="F8" s="1039"/>
      <c r="G8" s="1039"/>
      <c r="H8" s="1039"/>
      <c r="I8" s="1039"/>
      <c r="J8" s="1039"/>
    </row>
    <row r="9" spans="1:11" ht="31.5" customHeight="1">
      <c r="A9" s="1094" t="s">
        <v>20</v>
      </c>
      <c r="B9" s="1094" t="s">
        <v>33</v>
      </c>
      <c r="C9" s="891" t="s">
        <v>923</v>
      </c>
      <c r="D9" s="893"/>
      <c r="E9" s="891" t="s">
        <v>443</v>
      </c>
      <c r="F9" s="893"/>
      <c r="G9" s="891" t="s">
        <v>35</v>
      </c>
      <c r="H9" s="893"/>
      <c r="I9" s="922" t="s">
        <v>97</v>
      </c>
      <c r="J9" s="922"/>
      <c r="K9" s="1094" t="s">
        <v>480</v>
      </c>
    </row>
    <row r="10" spans="1:11" s="9" customFormat="1" ht="46.5" customHeight="1">
      <c r="A10" s="1095"/>
      <c r="B10" s="1095"/>
      <c r="C10" s="456" t="s">
        <v>36</v>
      </c>
      <c r="D10" s="456" t="s">
        <v>96</v>
      </c>
      <c r="E10" s="456" t="s">
        <v>36</v>
      </c>
      <c r="F10" s="456" t="s">
        <v>96</v>
      </c>
      <c r="G10" s="456" t="s">
        <v>36</v>
      </c>
      <c r="H10" s="456" t="s">
        <v>96</v>
      </c>
      <c r="I10" s="456" t="s">
        <v>126</v>
      </c>
      <c r="J10" s="456" t="s">
        <v>127</v>
      </c>
      <c r="K10" s="1095"/>
    </row>
    <row r="11" spans="1:11">
      <c r="A11" s="225">
        <v>1</v>
      </c>
      <c r="B11" s="225">
        <v>2</v>
      </c>
      <c r="C11" s="225">
        <v>3</v>
      </c>
      <c r="D11" s="225">
        <v>4</v>
      </c>
      <c r="E11" s="225">
        <v>5</v>
      </c>
      <c r="F11" s="225">
        <v>6</v>
      </c>
      <c r="G11" s="225">
        <v>7</v>
      </c>
      <c r="H11" s="225">
        <v>8</v>
      </c>
      <c r="I11" s="225">
        <v>9</v>
      </c>
      <c r="J11" s="225">
        <v>10</v>
      </c>
      <c r="K11" s="225">
        <v>11</v>
      </c>
    </row>
    <row r="12" spans="1:11" ht="15" customHeight="1">
      <c r="A12" s="455">
        <v>1</v>
      </c>
      <c r="B12" s="457" t="s">
        <v>652</v>
      </c>
      <c r="C12" s="211">
        <v>990</v>
      </c>
      <c r="D12" s="277">
        <v>49.5</v>
      </c>
      <c r="E12" s="211">
        <v>990</v>
      </c>
      <c r="F12" s="277">
        <v>49.5</v>
      </c>
      <c r="G12" s="211">
        <v>0</v>
      </c>
      <c r="H12" s="277">
        <v>0</v>
      </c>
      <c r="I12" s="211">
        <v>0</v>
      </c>
      <c r="J12" s="277">
        <v>0</v>
      </c>
      <c r="K12" s="3"/>
    </row>
    <row r="13" spans="1:11" ht="15" customHeight="1">
      <c r="A13" s="455">
        <v>2</v>
      </c>
      <c r="B13" s="457" t="s">
        <v>653</v>
      </c>
      <c r="C13" s="211">
        <v>6157</v>
      </c>
      <c r="D13" s="277">
        <v>307.85000000000002</v>
      </c>
      <c r="E13" s="211">
        <v>6157</v>
      </c>
      <c r="F13" s="277">
        <v>307.85000000000002</v>
      </c>
      <c r="G13" s="211">
        <v>0</v>
      </c>
      <c r="H13" s="277">
        <v>0</v>
      </c>
      <c r="I13" s="211">
        <v>0</v>
      </c>
      <c r="J13" s="277">
        <v>0</v>
      </c>
      <c r="K13" s="3"/>
    </row>
    <row r="14" spans="1:11" ht="15" customHeight="1">
      <c r="A14" s="455">
        <v>3</v>
      </c>
      <c r="B14" s="457" t="s">
        <v>654</v>
      </c>
      <c r="C14" s="211">
        <v>4389</v>
      </c>
      <c r="D14" s="277">
        <v>219.45000000000002</v>
      </c>
      <c r="E14" s="211">
        <v>4389</v>
      </c>
      <c r="F14" s="277">
        <v>219.45000000000002</v>
      </c>
      <c r="G14" s="211">
        <v>0</v>
      </c>
      <c r="H14" s="277">
        <v>0</v>
      </c>
      <c r="I14" s="211">
        <v>0</v>
      </c>
      <c r="J14" s="277">
        <v>0</v>
      </c>
      <c r="K14" s="3"/>
    </row>
    <row r="15" spans="1:11" ht="15" customHeight="1">
      <c r="A15" s="455">
        <v>4</v>
      </c>
      <c r="B15" s="457" t="s">
        <v>655</v>
      </c>
      <c r="C15" s="211">
        <v>6928</v>
      </c>
      <c r="D15" s="277">
        <v>346.4</v>
      </c>
      <c r="E15" s="211">
        <v>6928</v>
      </c>
      <c r="F15" s="277">
        <v>346.4</v>
      </c>
      <c r="G15" s="211">
        <v>0</v>
      </c>
      <c r="H15" s="277">
        <v>0</v>
      </c>
      <c r="I15" s="211">
        <v>0</v>
      </c>
      <c r="J15" s="277">
        <v>0</v>
      </c>
      <c r="K15" s="3"/>
    </row>
    <row r="16" spans="1:11" ht="15" customHeight="1">
      <c r="A16" s="455">
        <v>5</v>
      </c>
      <c r="B16" s="457" t="s">
        <v>656</v>
      </c>
      <c r="C16" s="211">
        <v>3308</v>
      </c>
      <c r="D16" s="277">
        <v>165.39999999999998</v>
      </c>
      <c r="E16" s="211">
        <v>3308</v>
      </c>
      <c r="F16" s="277">
        <v>165.39999999999998</v>
      </c>
      <c r="G16" s="211">
        <v>0</v>
      </c>
      <c r="H16" s="277">
        <v>0</v>
      </c>
      <c r="I16" s="211">
        <v>0</v>
      </c>
      <c r="J16" s="277">
        <v>0</v>
      </c>
      <c r="K16" s="3"/>
    </row>
    <row r="17" spans="1:11" ht="15" customHeight="1">
      <c r="A17" s="455">
        <v>6</v>
      </c>
      <c r="B17" s="457" t="s">
        <v>657</v>
      </c>
      <c r="C17" s="211">
        <v>2434</v>
      </c>
      <c r="D17" s="277">
        <v>121.69999999999999</v>
      </c>
      <c r="E17" s="211">
        <v>2434</v>
      </c>
      <c r="F17" s="277">
        <v>121.69999999999999</v>
      </c>
      <c r="G17" s="211">
        <v>0</v>
      </c>
      <c r="H17" s="277">
        <v>0</v>
      </c>
      <c r="I17" s="211">
        <v>0</v>
      </c>
      <c r="J17" s="277">
        <v>0</v>
      </c>
      <c r="K17" s="3"/>
    </row>
    <row r="18" spans="1:11" ht="15" customHeight="1">
      <c r="A18" s="455">
        <v>7</v>
      </c>
      <c r="B18" s="457" t="s">
        <v>658</v>
      </c>
      <c r="C18" s="211">
        <v>3355</v>
      </c>
      <c r="D18" s="277">
        <v>167.75</v>
      </c>
      <c r="E18" s="211">
        <v>3355</v>
      </c>
      <c r="F18" s="277">
        <v>167.75</v>
      </c>
      <c r="G18" s="211">
        <v>0</v>
      </c>
      <c r="H18" s="277">
        <v>0</v>
      </c>
      <c r="I18" s="211">
        <v>0</v>
      </c>
      <c r="J18" s="277">
        <v>0</v>
      </c>
      <c r="K18" s="3"/>
    </row>
    <row r="19" spans="1:11" ht="15" customHeight="1">
      <c r="A19" s="455">
        <v>8</v>
      </c>
      <c r="B19" s="457" t="s">
        <v>659</v>
      </c>
      <c r="C19" s="211">
        <v>1550</v>
      </c>
      <c r="D19" s="277">
        <v>77.5</v>
      </c>
      <c r="E19" s="211">
        <v>1550</v>
      </c>
      <c r="F19" s="277">
        <v>77.5</v>
      </c>
      <c r="G19" s="211">
        <v>0</v>
      </c>
      <c r="H19" s="277">
        <v>0</v>
      </c>
      <c r="I19" s="211">
        <v>0</v>
      </c>
      <c r="J19" s="277">
        <v>0</v>
      </c>
      <c r="K19" s="4"/>
    </row>
    <row r="20" spans="1:11" ht="15" customHeight="1">
      <c r="A20" s="455">
        <v>9</v>
      </c>
      <c r="B20" s="457" t="s">
        <v>660</v>
      </c>
      <c r="C20" s="211">
        <v>3900</v>
      </c>
      <c r="D20" s="277">
        <v>194.99999999999997</v>
      </c>
      <c r="E20" s="211">
        <v>3900</v>
      </c>
      <c r="F20" s="277">
        <v>194.99999999999997</v>
      </c>
      <c r="G20" s="211">
        <v>0</v>
      </c>
      <c r="H20" s="277">
        <v>0</v>
      </c>
      <c r="I20" s="211">
        <v>0</v>
      </c>
      <c r="J20" s="277">
        <v>0</v>
      </c>
      <c r="K20" s="4"/>
    </row>
    <row r="21" spans="1:11" ht="15" customHeight="1">
      <c r="A21" s="455">
        <v>10</v>
      </c>
      <c r="B21" s="457" t="s">
        <v>661</v>
      </c>
      <c r="C21" s="211">
        <v>2916</v>
      </c>
      <c r="D21" s="277">
        <v>145.80000000000001</v>
      </c>
      <c r="E21" s="211">
        <v>2916</v>
      </c>
      <c r="F21" s="277">
        <v>145.80000000000001</v>
      </c>
      <c r="G21" s="211">
        <v>0</v>
      </c>
      <c r="H21" s="277">
        <v>0</v>
      </c>
      <c r="I21" s="211">
        <v>0</v>
      </c>
      <c r="J21" s="277">
        <v>0</v>
      </c>
      <c r="K21" s="4"/>
    </row>
    <row r="22" spans="1:11" ht="15" customHeight="1">
      <c r="A22" s="455">
        <v>11</v>
      </c>
      <c r="B22" s="457" t="s">
        <v>662</v>
      </c>
      <c r="C22" s="211">
        <v>5281</v>
      </c>
      <c r="D22" s="277">
        <v>264.05</v>
      </c>
      <c r="E22" s="211">
        <v>5281</v>
      </c>
      <c r="F22" s="277">
        <v>264.05</v>
      </c>
      <c r="G22" s="211">
        <v>0</v>
      </c>
      <c r="H22" s="277">
        <v>0</v>
      </c>
      <c r="I22" s="211">
        <v>0</v>
      </c>
      <c r="J22" s="277">
        <v>0</v>
      </c>
      <c r="K22" s="4"/>
    </row>
    <row r="23" spans="1:11" ht="15" customHeight="1">
      <c r="A23" s="455">
        <v>12</v>
      </c>
      <c r="B23" s="457" t="s">
        <v>663</v>
      </c>
      <c r="C23" s="211">
        <v>1365</v>
      </c>
      <c r="D23" s="277">
        <v>68.25</v>
      </c>
      <c r="E23" s="211">
        <v>1365</v>
      </c>
      <c r="F23" s="277">
        <v>68.25</v>
      </c>
      <c r="G23" s="211">
        <v>0</v>
      </c>
      <c r="H23" s="277">
        <v>0</v>
      </c>
      <c r="I23" s="211">
        <v>0</v>
      </c>
      <c r="J23" s="277">
        <v>0</v>
      </c>
      <c r="K23" s="4"/>
    </row>
    <row r="24" spans="1:11" ht="15" customHeight="1">
      <c r="A24" s="455">
        <v>13</v>
      </c>
      <c r="B24" s="457" t="s">
        <v>664</v>
      </c>
      <c r="C24" s="211">
        <v>1913</v>
      </c>
      <c r="D24" s="277">
        <v>95.65</v>
      </c>
      <c r="E24" s="211">
        <v>1913</v>
      </c>
      <c r="F24" s="277">
        <v>95.65</v>
      </c>
      <c r="G24" s="211">
        <v>0</v>
      </c>
      <c r="H24" s="277">
        <v>0</v>
      </c>
      <c r="I24" s="211">
        <v>0</v>
      </c>
      <c r="J24" s="277">
        <v>0</v>
      </c>
      <c r="K24" s="4"/>
    </row>
    <row r="25" spans="1:11" ht="15" customHeight="1">
      <c r="A25" s="455">
        <v>14</v>
      </c>
      <c r="B25" s="457" t="s">
        <v>665</v>
      </c>
      <c r="C25" s="211">
        <v>5847</v>
      </c>
      <c r="D25" s="277">
        <v>292.35000000000002</v>
      </c>
      <c r="E25" s="211">
        <v>5847</v>
      </c>
      <c r="F25" s="277">
        <v>292.35000000000002</v>
      </c>
      <c r="G25" s="211">
        <v>0</v>
      </c>
      <c r="H25" s="277">
        <v>0</v>
      </c>
      <c r="I25" s="211">
        <v>0</v>
      </c>
      <c r="J25" s="277">
        <v>0</v>
      </c>
      <c r="K25" s="4"/>
    </row>
    <row r="26" spans="1:11" ht="15" customHeight="1">
      <c r="A26" s="455">
        <v>15</v>
      </c>
      <c r="B26" s="457" t="s">
        <v>666</v>
      </c>
      <c r="C26" s="211">
        <v>5608</v>
      </c>
      <c r="D26" s="277">
        <v>280.39999999999998</v>
      </c>
      <c r="E26" s="211">
        <v>5608</v>
      </c>
      <c r="F26" s="277">
        <v>280.39999999999998</v>
      </c>
      <c r="G26" s="211">
        <v>0</v>
      </c>
      <c r="H26" s="277">
        <v>0</v>
      </c>
      <c r="I26" s="211">
        <v>0</v>
      </c>
      <c r="J26" s="277">
        <v>0</v>
      </c>
      <c r="K26" s="4"/>
    </row>
    <row r="27" spans="1:11" ht="15" customHeight="1">
      <c r="A27" s="455">
        <v>16</v>
      </c>
      <c r="B27" s="457" t="s">
        <v>667</v>
      </c>
      <c r="C27" s="211">
        <v>6770</v>
      </c>
      <c r="D27" s="277">
        <v>338.5</v>
      </c>
      <c r="E27" s="211">
        <v>6770</v>
      </c>
      <c r="F27" s="277">
        <v>338.5</v>
      </c>
      <c r="G27" s="211">
        <v>0</v>
      </c>
      <c r="H27" s="277">
        <v>0</v>
      </c>
      <c r="I27" s="211">
        <v>0</v>
      </c>
      <c r="J27" s="277">
        <v>0</v>
      </c>
      <c r="K27" s="4"/>
    </row>
    <row r="28" spans="1:11" ht="15" customHeight="1">
      <c r="A28" s="455">
        <v>17</v>
      </c>
      <c r="B28" s="457" t="s">
        <v>668</v>
      </c>
      <c r="C28" s="211">
        <v>3291</v>
      </c>
      <c r="D28" s="277">
        <v>164.55</v>
      </c>
      <c r="E28" s="211">
        <v>3291</v>
      </c>
      <c r="F28" s="277">
        <v>164.55</v>
      </c>
      <c r="G28" s="211">
        <v>0</v>
      </c>
      <c r="H28" s="277">
        <v>0</v>
      </c>
      <c r="I28" s="211">
        <v>0</v>
      </c>
      <c r="J28" s="277">
        <v>0</v>
      </c>
      <c r="K28" s="4"/>
    </row>
    <row r="29" spans="1:11" ht="15" customHeight="1">
      <c r="A29" s="455">
        <v>18</v>
      </c>
      <c r="B29" s="457" t="s">
        <v>669</v>
      </c>
      <c r="C29" s="211">
        <v>6110</v>
      </c>
      <c r="D29" s="277">
        <v>305.5</v>
      </c>
      <c r="E29" s="211">
        <v>6110</v>
      </c>
      <c r="F29" s="277">
        <v>305.5</v>
      </c>
      <c r="G29" s="211">
        <v>0</v>
      </c>
      <c r="H29" s="277">
        <v>0</v>
      </c>
      <c r="I29" s="211">
        <v>0</v>
      </c>
      <c r="J29" s="277">
        <v>0</v>
      </c>
      <c r="K29" s="4"/>
    </row>
    <row r="30" spans="1:11" ht="15" customHeight="1">
      <c r="A30" s="455">
        <v>19</v>
      </c>
      <c r="B30" s="457" t="s">
        <v>670</v>
      </c>
      <c r="C30" s="211">
        <v>8725</v>
      </c>
      <c r="D30" s="277">
        <v>436.25000000000006</v>
      </c>
      <c r="E30" s="211">
        <v>8725</v>
      </c>
      <c r="F30" s="277">
        <v>436.25000000000006</v>
      </c>
      <c r="G30" s="211">
        <v>0</v>
      </c>
      <c r="H30" s="277">
        <v>0</v>
      </c>
      <c r="I30" s="211">
        <v>0</v>
      </c>
      <c r="J30" s="277">
        <v>0</v>
      </c>
      <c r="K30" s="4"/>
    </row>
    <row r="31" spans="1:11" ht="15" customHeight="1">
      <c r="A31" s="455">
        <v>20</v>
      </c>
      <c r="B31" s="457" t="s">
        <v>671</v>
      </c>
      <c r="C31" s="211">
        <v>5202</v>
      </c>
      <c r="D31" s="277">
        <v>260.09999999999997</v>
      </c>
      <c r="E31" s="211">
        <v>5202</v>
      </c>
      <c r="F31" s="277">
        <v>260.09999999999997</v>
      </c>
      <c r="G31" s="211">
        <v>0</v>
      </c>
      <c r="H31" s="277">
        <v>0</v>
      </c>
      <c r="I31" s="211">
        <v>0</v>
      </c>
      <c r="J31" s="277">
        <v>0</v>
      </c>
      <c r="K31" s="4"/>
    </row>
    <row r="32" spans="1:11" ht="15" customHeight="1">
      <c r="A32" s="455">
        <v>21</v>
      </c>
      <c r="B32" s="457" t="s">
        <v>672</v>
      </c>
      <c r="C32" s="211">
        <v>1264</v>
      </c>
      <c r="D32" s="277">
        <v>63.2</v>
      </c>
      <c r="E32" s="211">
        <v>1264</v>
      </c>
      <c r="F32" s="277">
        <v>63.2</v>
      </c>
      <c r="G32" s="211">
        <v>0</v>
      </c>
      <c r="H32" s="277">
        <v>0</v>
      </c>
      <c r="I32" s="211">
        <v>0</v>
      </c>
      <c r="J32" s="277">
        <v>0</v>
      </c>
      <c r="K32" s="4"/>
    </row>
    <row r="33" spans="1:11" ht="15" customHeight="1">
      <c r="A33" s="455">
        <v>22</v>
      </c>
      <c r="B33" s="457" t="s">
        <v>673</v>
      </c>
      <c r="C33" s="4">
        <v>1046</v>
      </c>
      <c r="D33" s="210">
        <v>52.3</v>
      </c>
      <c r="E33" s="4">
        <v>1046</v>
      </c>
      <c r="F33" s="210">
        <v>52.3</v>
      </c>
      <c r="G33" s="4">
        <v>0</v>
      </c>
      <c r="H33" s="210">
        <v>0</v>
      </c>
      <c r="I33" s="4">
        <v>0</v>
      </c>
      <c r="J33" s="210">
        <v>0</v>
      </c>
      <c r="K33" s="4"/>
    </row>
    <row r="34" spans="1:11" s="7" customFormat="1" ht="15" customHeight="1">
      <c r="A34" s="455">
        <v>23</v>
      </c>
      <c r="B34" s="457" t="s">
        <v>674</v>
      </c>
      <c r="C34" s="4">
        <v>1479</v>
      </c>
      <c r="D34" s="210">
        <v>73.95</v>
      </c>
      <c r="E34" s="4">
        <v>1479</v>
      </c>
      <c r="F34" s="210">
        <v>73.95</v>
      </c>
      <c r="G34" s="4">
        <v>0</v>
      </c>
      <c r="H34" s="210">
        <v>0</v>
      </c>
      <c r="I34" s="4">
        <v>0</v>
      </c>
      <c r="J34" s="210">
        <v>0</v>
      </c>
      <c r="K34" s="4"/>
    </row>
    <row r="35" spans="1:11" s="7" customFormat="1" ht="15" customHeight="1">
      <c r="A35" s="176">
        <v>24</v>
      </c>
      <c r="B35" s="457" t="s">
        <v>675</v>
      </c>
      <c r="C35" s="4">
        <v>86</v>
      </c>
      <c r="D35" s="210">
        <v>4.3</v>
      </c>
      <c r="E35" s="4">
        <v>86</v>
      </c>
      <c r="F35" s="210">
        <v>4.3</v>
      </c>
      <c r="G35" s="4">
        <v>0</v>
      </c>
      <c r="H35" s="210">
        <v>0</v>
      </c>
      <c r="I35" s="4">
        <v>0</v>
      </c>
      <c r="J35" s="210">
        <v>0</v>
      </c>
      <c r="K35" s="4"/>
    </row>
    <row r="36" spans="1:11" s="7" customFormat="1" ht="15" customHeight="1">
      <c r="A36" s="1027" t="s">
        <v>16</v>
      </c>
      <c r="B36" s="1028"/>
      <c r="C36" s="21">
        <f t="shared" ref="C36:J36" si="0">SUM(C12:C35)</f>
        <v>89914</v>
      </c>
      <c r="D36" s="789">
        <f t="shared" si="0"/>
        <v>4495.7000000000007</v>
      </c>
      <c r="E36" s="21">
        <f t="shared" si="0"/>
        <v>89914</v>
      </c>
      <c r="F36" s="789">
        <f t="shared" si="0"/>
        <v>4495.7000000000007</v>
      </c>
      <c r="G36" s="21">
        <f t="shared" si="0"/>
        <v>0</v>
      </c>
      <c r="H36" s="789">
        <f t="shared" si="0"/>
        <v>0</v>
      </c>
      <c r="I36" s="21">
        <f t="shared" si="0"/>
        <v>0</v>
      </c>
      <c r="J36" s="789">
        <f t="shared" si="0"/>
        <v>0</v>
      </c>
      <c r="K36" s="13"/>
    </row>
    <row r="37" spans="1:11" s="7" customFormat="1"/>
    <row r="38" spans="1:11" s="7" customFormat="1">
      <c r="A38" s="5" t="s">
        <v>37</v>
      </c>
      <c r="I38" s="276"/>
    </row>
    <row r="39" spans="1:11" ht="15.75" customHeight="1">
      <c r="A39" s="1154" t="s">
        <v>1065</v>
      </c>
      <c r="B39" s="1154"/>
      <c r="C39" s="1154"/>
      <c r="D39" s="1154"/>
      <c r="E39" s="1154"/>
      <c r="F39" s="1154"/>
      <c r="G39" s="1154"/>
      <c r="H39" s="1154"/>
      <c r="I39" s="1154"/>
      <c r="J39" s="1154"/>
      <c r="K39" s="1154"/>
    </row>
    <row r="40" spans="1:11" ht="15.75" customHeight="1">
      <c r="A40" s="1154"/>
      <c r="B40" s="1154"/>
      <c r="C40" s="1154"/>
      <c r="D40" s="1154"/>
      <c r="E40" s="1154"/>
      <c r="F40" s="1154"/>
      <c r="G40" s="1154"/>
      <c r="H40" s="1154"/>
      <c r="I40" s="1154"/>
      <c r="J40" s="1154"/>
      <c r="K40" s="1154"/>
    </row>
    <row r="41" spans="1:11" ht="15.75" customHeight="1">
      <c r="A41" s="1154"/>
      <c r="B41" s="1154"/>
      <c r="C41" s="1154"/>
      <c r="D41" s="1154"/>
      <c r="E41" s="1154"/>
      <c r="F41" s="1154"/>
      <c r="G41" s="1154"/>
      <c r="H41" s="1154"/>
      <c r="I41" s="1154"/>
      <c r="J41" s="1154"/>
      <c r="K41" s="1154"/>
    </row>
    <row r="42" spans="1:11" s="460" customFormat="1" ht="13.9" customHeight="1">
      <c r="B42" s="337"/>
      <c r="C42" s="337"/>
      <c r="D42" s="337"/>
      <c r="E42" s="337"/>
      <c r="F42" s="337"/>
      <c r="G42" s="337"/>
      <c r="H42" s="337"/>
      <c r="I42" s="337"/>
      <c r="J42" s="337"/>
      <c r="K42" s="337"/>
    </row>
    <row r="43" spans="1:11" s="460" customFormat="1" ht="13.15" customHeight="1">
      <c r="A43" s="9" t="s">
        <v>1117</v>
      </c>
      <c r="B43" s="466"/>
      <c r="C43" s="466"/>
      <c r="D43" s="1150" t="s">
        <v>849</v>
      </c>
      <c r="E43" s="1150"/>
      <c r="F43" s="1150"/>
      <c r="G43" s="7"/>
      <c r="H43" s="337"/>
      <c r="I43" s="916" t="s">
        <v>846</v>
      </c>
      <c r="J43" s="916"/>
      <c r="K43" s="916"/>
    </row>
    <row r="44" spans="1:11" s="460" customFormat="1" ht="13.15" customHeight="1">
      <c r="A44" s="466"/>
      <c r="B44" s="466"/>
      <c r="C44" s="466"/>
      <c r="D44" s="1150" t="s">
        <v>850</v>
      </c>
      <c r="E44" s="1150"/>
      <c r="F44" s="1150"/>
      <c r="G44" s="7"/>
      <c r="H44" s="337"/>
      <c r="I44" s="1038" t="s">
        <v>845</v>
      </c>
      <c r="J44" s="1038"/>
      <c r="K44" s="1038"/>
    </row>
    <row r="45" spans="1:11" s="460" customFormat="1">
      <c r="A45" s="9"/>
      <c r="B45" s="9"/>
      <c r="C45" s="9"/>
      <c r="D45" s="1150" t="s">
        <v>851</v>
      </c>
      <c r="E45" s="1150"/>
      <c r="F45" s="1150"/>
      <c r="H45" s="337"/>
      <c r="I45" s="337"/>
      <c r="J45" s="337"/>
    </row>
    <row r="46" spans="1:11" s="460" customFormat="1">
      <c r="A46" s="9"/>
      <c r="H46" s="26"/>
      <c r="I46" s="26"/>
      <c r="J46" s="26"/>
    </row>
    <row r="47" spans="1:11">
      <c r="A47" s="264"/>
      <c r="B47" s="264"/>
      <c r="C47" s="264"/>
      <c r="D47" s="264"/>
      <c r="E47" s="264"/>
      <c r="F47" s="264"/>
      <c r="G47" s="264"/>
      <c r="H47" s="264"/>
      <c r="I47" s="264"/>
      <c r="J47" s="264"/>
    </row>
  </sheetData>
  <mergeCells count="21">
    <mergeCell ref="D45:F45"/>
    <mergeCell ref="K9:K10"/>
    <mergeCell ref="A36:B36"/>
    <mergeCell ref="A39:K41"/>
    <mergeCell ref="D43:F43"/>
    <mergeCell ref="I43:K43"/>
    <mergeCell ref="D44:F44"/>
    <mergeCell ref="I44:K44"/>
    <mergeCell ref="C8:J8"/>
    <mergeCell ref="A9:A10"/>
    <mergeCell ref="B9:B10"/>
    <mergeCell ref="C9:D9"/>
    <mergeCell ref="E9:F9"/>
    <mergeCell ref="G9:H9"/>
    <mergeCell ref="I9:J9"/>
    <mergeCell ref="I7:K7"/>
    <mergeCell ref="D1:E1"/>
    <mergeCell ref="J1:K1"/>
    <mergeCell ref="A2:J2"/>
    <mergeCell ref="A3:J3"/>
    <mergeCell ref="A5:K5"/>
  </mergeCells>
  <printOptions horizontalCentered="1"/>
  <pageMargins left="0.70866141732283472" right="0.70866141732283472" top="0.23622047244094491" bottom="0" header="0.31496062992125984" footer="0.31496062992125984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232CD"/>
    <pageSetUpPr fitToPage="1"/>
  </sheetPr>
  <dimension ref="A1:K46"/>
  <sheetViews>
    <sheetView topLeftCell="A13" zoomScaleSheetLayoutView="100" workbookViewId="0">
      <selection activeCell="A38" sqref="A38"/>
    </sheetView>
  </sheetViews>
  <sheetFormatPr defaultRowHeight="12.75"/>
  <cols>
    <col min="1" max="1" width="7.140625" style="503" customWidth="1"/>
    <col min="2" max="2" width="14.85546875" style="503" customWidth="1"/>
    <col min="3" max="3" width="14.5703125" style="503" customWidth="1"/>
    <col min="4" max="4" width="16.5703125" style="695" customWidth="1"/>
    <col min="5" max="8" width="18.42578125" style="695" customWidth="1"/>
    <col min="9" max="16384" width="9.140625" style="503"/>
  </cols>
  <sheetData>
    <row r="1" spans="1:11">
      <c r="H1" s="696" t="s">
        <v>482</v>
      </c>
    </row>
    <row r="2" spans="1:11" ht="18">
      <c r="A2" s="986" t="s">
        <v>0</v>
      </c>
      <c r="B2" s="986"/>
      <c r="C2" s="986"/>
      <c r="D2" s="986"/>
      <c r="E2" s="986"/>
      <c r="F2" s="986"/>
      <c r="G2" s="986"/>
      <c r="H2" s="986"/>
      <c r="I2" s="637"/>
      <c r="J2" s="637"/>
      <c r="K2" s="637"/>
    </row>
    <row r="3" spans="1:11" ht="21">
      <c r="A3" s="987" t="s">
        <v>857</v>
      </c>
      <c r="B3" s="987"/>
      <c r="C3" s="987"/>
      <c r="D3" s="987"/>
      <c r="E3" s="987"/>
      <c r="F3" s="987"/>
      <c r="G3" s="987"/>
      <c r="H3" s="987"/>
      <c r="I3" s="697"/>
      <c r="J3" s="697"/>
      <c r="K3" s="697"/>
    </row>
    <row r="4" spans="1:11" ht="15">
      <c r="A4" s="504"/>
      <c r="B4" s="504"/>
      <c r="C4" s="504"/>
      <c r="D4" s="698"/>
      <c r="E4" s="698"/>
      <c r="F4" s="698"/>
      <c r="G4" s="698"/>
      <c r="H4" s="698"/>
      <c r="I4" s="504"/>
      <c r="J4" s="504"/>
      <c r="K4" s="504"/>
    </row>
    <row r="5" spans="1:11" ht="18">
      <c r="A5" s="986" t="s">
        <v>481</v>
      </c>
      <c r="B5" s="986"/>
      <c r="C5" s="986"/>
      <c r="D5" s="986"/>
      <c r="E5" s="986"/>
      <c r="F5" s="986"/>
      <c r="G5" s="986"/>
      <c r="H5" s="986"/>
      <c r="I5" s="637"/>
      <c r="J5" s="637"/>
      <c r="K5" s="637"/>
    </row>
    <row r="6" spans="1:11" ht="15">
      <c r="A6" s="411" t="s">
        <v>700</v>
      </c>
      <c r="B6" s="411"/>
      <c r="C6" s="504"/>
      <c r="D6" s="698"/>
      <c r="E6" s="698"/>
      <c r="F6" s="1161" t="s">
        <v>870</v>
      </c>
      <c r="G6" s="1161"/>
      <c r="H6" s="1161"/>
      <c r="I6" s="699"/>
      <c r="J6" s="1155"/>
      <c r="K6" s="1155"/>
    </row>
    <row r="7" spans="1:11" ht="31.5" customHeight="1">
      <c r="A7" s="1122" t="s">
        <v>2</v>
      </c>
      <c r="B7" s="1156" t="s">
        <v>3</v>
      </c>
      <c r="C7" s="1157" t="s">
        <v>358</v>
      </c>
      <c r="D7" s="1158" t="s">
        <v>459</v>
      </c>
      <c r="E7" s="1159"/>
      <c r="F7" s="1159"/>
      <c r="G7" s="1159"/>
      <c r="H7" s="1160"/>
    </row>
    <row r="8" spans="1:11" ht="34.5" customHeight="1">
      <c r="A8" s="1122"/>
      <c r="B8" s="1156"/>
      <c r="C8" s="1157"/>
      <c r="D8" s="700" t="s">
        <v>460</v>
      </c>
      <c r="E8" s="700" t="s">
        <v>461</v>
      </c>
      <c r="F8" s="700" t="s">
        <v>462</v>
      </c>
      <c r="G8" s="700" t="s">
        <v>617</v>
      </c>
      <c r="H8" s="700" t="s">
        <v>43</v>
      </c>
    </row>
    <row r="9" spans="1:11" ht="15">
      <c r="A9" s="701">
        <v>1</v>
      </c>
      <c r="B9" s="701">
        <v>2</v>
      </c>
      <c r="C9" s="701">
        <v>3</v>
      </c>
      <c r="D9" s="701">
        <v>4</v>
      </c>
      <c r="E9" s="701">
        <v>5</v>
      </c>
      <c r="F9" s="701">
        <v>6</v>
      </c>
      <c r="G9" s="701">
        <v>7</v>
      </c>
      <c r="H9" s="701">
        <v>8</v>
      </c>
    </row>
    <row r="10" spans="1:11">
      <c r="A10" s="630">
        <v>1</v>
      </c>
      <c r="B10" s="423" t="s">
        <v>652</v>
      </c>
      <c r="C10" s="510">
        <v>1639</v>
      </c>
      <c r="D10" s="702">
        <v>1599</v>
      </c>
      <c r="E10" s="702">
        <v>0</v>
      </c>
      <c r="F10" s="702">
        <f>C10-D10</f>
        <v>40</v>
      </c>
      <c r="G10" s="702">
        <v>0</v>
      </c>
      <c r="H10" s="702">
        <v>0</v>
      </c>
    </row>
    <row r="11" spans="1:11">
      <c r="A11" s="630">
        <v>2</v>
      </c>
      <c r="B11" s="423" t="s">
        <v>653</v>
      </c>
      <c r="C11" s="510">
        <v>4964</v>
      </c>
      <c r="D11" s="702">
        <v>4961</v>
      </c>
      <c r="E11" s="702">
        <v>0</v>
      </c>
      <c r="F11" s="702">
        <f t="shared" ref="F11:F34" si="0">C11-D11</f>
        <v>3</v>
      </c>
      <c r="G11" s="702">
        <v>0</v>
      </c>
      <c r="H11" s="702">
        <v>0</v>
      </c>
    </row>
    <row r="12" spans="1:11">
      <c r="A12" s="630">
        <v>3</v>
      </c>
      <c r="B12" s="423" t="s">
        <v>654</v>
      </c>
      <c r="C12" s="510">
        <v>3924</v>
      </c>
      <c r="D12" s="702">
        <v>3922</v>
      </c>
      <c r="E12" s="702">
        <v>0</v>
      </c>
      <c r="F12" s="702">
        <f t="shared" si="0"/>
        <v>2</v>
      </c>
      <c r="G12" s="702">
        <v>0</v>
      </c>
      <c r="H12" s="702">
        <v>0</v>
      </c>
    </row>
    <row r="13" spans="1:11">
      <c r="A13" s="630">
        <v>4</v>
      </c>
      <c r="B13" s="423" t="s">
        <v>655</v>
      </c>
      <c r="C13" s="510">
        <v>4734</v>
      </c>
      <c r="D13" s="702">
        <v>4734</v>
      </c>
      <c r="E13" s="702">
        <v>0</v>
      </c>
      <c r="F13" s="702">
        <f t="shared" si="0"/>
        <v>0</v>
      </c>
      <c r="G13" s="702">
        <v>0</v>
      </c>
      <c r="H13" s="702">
        <v>0</v>
      </c>
    </row>
    <row r="14" spans="1:11">
      <c r="A14" s="630">
        <v>5</v>
      </c>
      <c r="B14" s="423" t="s">
        <v>656</v>
      </c>
      <c r="C14" s="510">
        <v>3250</v>
      </c>
      <c r="D14" s="703">
        <v>3250</v>
      </c>
      <c r="E14" s="702">
        <v>0</v>
      </c>
      <c r="F14" s="702">
        <f t="shared" si="0"/>
        <v>0</v>
      </c>
      <c r="G14" s="702">
        <v>0</v>
      </c>
      <c r="H14" s="702">
        <v>0</v>
      </c>
    </row>
    <row r="15" spans="1:11">
      <c r="A15" s="630">
        <v>6</v>
      </c>
      <c r="B15" s="423" t="s">
        <v>657</v>
      </c>
      <c r="C15" s="510">
        <v>2238</v>
      </c>
      <c r="D15" s="702">
        <v>2238</v>
      </c>
      <c r="E15" s="702">
        <v>0</v>
      </c>
      <c r="F15" s="702">
        <f t="shared" si="0"/>
        <v>0</v>
      </c>
      <c r="G15" s="702">
        <v>0</v>
      </c>
      <c r="H15" s="702">
        <v>0</v>
      </c>
    </row>
    <row r="16" spans="1:11">
      <c r="A16" s="630">
        <v>7</v>
      </c>
      <c r="B16" s="423" t="s">
        <v>658</v>
      </c>
      <c r="C16" s="510">
        <v>3023</v>
      </c>
      <c r="D16" s="702">
        <v>3021</v>
      </c>
      <c r="E16" s="702">
        <v>0</v>
      </c>
      <c r="F16" s="702">
        <f t="shared" si="0"/>
        <v>2</v>
      </c>
      <c r="G16" s="702">
        <v>0</v>
      </c>
      <c r="H16" s="702">
        <v>0</v>
      </c>
    </row>
    <row r="17" spans="1:8">
      <c r="A17" s="630">
        <v>8</v>
      </c>
      <c r="B17" s="423" t="s">
        <v>659</v>
      </c>
      <c r="C17" s="510">
        <v>1048</v>
      </c>
      <c r="D17" s="702">
        <v>0</v>
      </c>
      <c r="E17" s="702">
        <v>0</v>
      </c>
      <c r="F17" s="702">
        <f t="shared" si="0"/>
        <v>1048</v>
      </c>
      <c r="G17" s="702">
        <v>0</v>
      </c>
      <c r="H17" s="702">
        <v>0</v>
      </c>
    </row>
    <row r="18" spans="1:8">
      <c r="A18" s="630">
        <v>9</v>
      </c>
      <c r="B18" s="423" t="s">
        <v>660</v>
      </c>
      <c r="C18" s="510">
        <v>4172</v>
      </c>
      <c r="D18" s="702">
        <v>4172</v>
      </c>
      <c r="E18" s="702">
        <v>0</v>
      </c>
      <c r="F18" s="702">
        <f t="shared" si="0"/>
        <v>0</v>
      </c>
      <c r="G18" s="702">
        <v>0</v>
      </c>
      <c r="H18" s="702">
        <v>0</v>
      </c>
    </row>
    <row r="19" spans="1:8">
      <c r="A19" s="630">
        <v>10</v>
      </c>
      <c r="B19" s="423" t="s">
        <v>661</v>
      </c>
      <c r="C19" s="510">
        <v>3043</v>
      </c>
      <c r="D19" s="702">
        <v>3043</v>
      </c>
      <c r="E19" s="702">
        <v>0</v>
      </c>
      <c r="F19" s="702">
        <f t="shared" si="0"/>
        <v>0</v>
      </c>
      <c r="G19" s="702">
        <v>0</v>
      </c>
      <c r="H19" s="702">
        <v>0</v>
      </c>
    </row>
    <row r="20" spans="1:8">
      <c r="A20" s="630">
        <v>11</v>
      </c>
      <c r="B20" s="423" t="s">
        <v>662</v>
      </c>
      <c r="C20" s="510">
        <v>2262</v>
      </c>
      <c r="D20" s="702">
        <v>2257</v>
      </c>
      <c r="E20" s="702">
        <v>0</v>
      </c>
      <c r="F20" s="702">
        <f t="shared" si="0"/>
        <v>5</v>
      </c>
      <c r="G20" s="702">
        <v>0</v>
      </c>
      <c r="H20" s="702">
        <v>0</v>
      </c>
    </row>
    <row r="21" spans="1:8">
      <c r="A21" s="630">
        <v>12</v>
      </c>
      <c r="B21" s="423" t="s">
        <v>663</v>
      </c>
      <c r="C21" s="510">
        <v>2089</v>
      </c>
      <c r="D21" s="702">
        <v>0</v>
      </c>
      <c r="E21" s="702">
        <v>0</v>
      </c>
      <c r="F21" s="702">
        <f t="shared" si="0"/>
        <v>2089</v>
      </c>
      <c r="G21" s="702">
        <v>0</v>
      </c>
      <c r="H21" s="702">
        <v>0</v>
      </c>
    </row>
    <row r="22" spans="1:8">
      <c r="A22" s="630">
        <v>13</v>
      </c>
      <c r="B22" s="423" t="s">
        <v>664</v>
      </c>
      <c r="C22" s="510">
        <v>3297</v>
      </c>
      <c r="D22" s="702">
        <v>3297</v>
      </c>
      <c r="E22" s="702">
        <v>0</v>
      </c>
      <c r="F22" s="702">
        <f t="shared" si="0"/>
        <v>0</v>
      </c>
      <c r="G22" s="702">
        <v>0</v>
      </c>
      <c r="H22" s="702">
        <v>0</v>
      </c>
    </row>
    <row r="23" spans="1:8">
      <c r="A23" s="630">
        <v>14</v>
      </c>
      <c r="B23" s="423" t="s">
        <v>665</v>
      </c>
      <c r="C23" s="510">
        <v>5871</v>
      </c>
      <c r="D23" s="704">
        <v>5871</v>
      </c>
      <c r="E23" s="702">
        <v>0</v>
      </c>
      <c r="F23" s="702">
        <f t="shared" si="0"/>
        <v>0</v>
      </c>
      <c r="G23" s="704">
        <v>0</v>
      </c>
      <c r="H23" s="704">
        <v>0</v>
      </c>
    </row>
    <row r="24" spans="1:8">
      <c r="A24" s="630">
        <v>15</v>
      </c>
      <c r="B24" s="423" t="s">
        <v>666</v>
      </c>
      <c r="C24" s="510">
        <v>5912</v>
      </c>
      <c r="D24" s="704">
        <v>1258</v>
      </c>
      <c r="E24" s="702">
        <v>0</v>
      </c>
      <c r="F24" s="702">
        <f t="shared" si="0"/>
        <v>4654</v>
      </c>
      <c r="G24" s="704">
        <v>0</v>
      </c>
      <c r="H24" s="704">
        <v>0</v>
      </c>
    </row>
    <row r="25" spans="1:8">
      <c r="A25" s="630">
        <v>16</v>
      </c>
      <c r="B25" s="423" t="s">
        <v>667</v>
      </c>
      <c r="C25" s="510">
        <v>6534</v>
      </c>
      <c r="D25" s="704">
        <v>4337</v>
      </c>
      <c r="E25" s="702">
        <v>0</v>
      </c>
      <c r="F25" s="702">
        <f t="shared" si="0"/>
        <v>2197</v>
      </c>
      <c r="G25" s="704">
        <v>0</v>
      </c>
      <c r="H25" s="704">
        <v>0</v>
      </c>
    </row>
    <row r="26" spans="1:8">
      <c r="A26" s="630">
        <v>17</v>
      </c>
      <c r="B26" s="423" t="s">
        <v>668</v>
      </c>
      <c r="C26" s="510">
        <v>4126</v>
      </c>
      <c r="D26" s="704">
        <v>4125</v>
      </c>
      <c r="E26" s="702">
        <v>0</v>
      </c>
      <c r="F26" s="702">
        <f t="shared" si="0"/>
        <v>1</v>
      </c>
      <c r="G26" s="704">
        <v>0</v>
      </c>
      <c r="H26" s="704">
        <v>0</v>
      </c>
    </row>
    <row r="27" spans="1:8">
      <c r="A27" s="630">
        <v>18</v>
      </c>
      <c r="B27" s="423" t="s">
        <v>669</v>
      </c>
      <c r="C27" s="510">
        <v>5897</v>
      </c>
      <c r="D27" s="704">
        <v>5896</v>
      </c>
      <c r="E27" s="702">
        <v>0</v>
      </c>
      <c r="F27" s="702">
        <f t="shared" si="0"/>
        <v>1</v>
      </c>
      <c r="G27" s="704">
        <v>0</v>
      </c>
      <c r="H27" s="704">
        <v>0</v>
      </c>
    </row>
    <row r="28" spans="1:8">
      <c r="A28" s="630">
        <v>19</v>
      </c>
      <c r="B28" s="423" t="s">
        <v>670</v>
      </c>
      <c r="C28" s="510">
        <v>6212</v>
      </c>
      <c r="D28" s="704">
        <v>6212</v>
      </c>
      <c r="E28" s="702">
        <v>0</v>
      </c>
      <c r="F28" s="702">
        <f t="shared" si="0"/>
        <v>0</v>
      </c>
      <c r="G28" s="704">
        <v>0</v>
      </c>
      <c r="H28" s="704">
        <v>0</v>
      </c>
    </row>
    <row r="29" spans="1:8">
      <c r="A29" s="630">
        <v>20</v>
      </c>
      <c r="B29" s="423" t="s">
        <v>671</v>
      </c>
      <c r="C29" s="510">
        <v>4391</v>
      </c>
      <c r="D29" s="704">
        <v>4391</v>
      </c>
      <c r="E29" s="702">
        <v>0</v>
      </c>
      <c r="F29" s="702">
        <f t="shared" si="0"/>
        <v>0</v>
      </c>
      <c r="G29" s="704">
        <v>0</v>
      </c>
      <c r="H29" s="704">
        <v>0</v>
      </c>
    </row>
    <row r="30" spans="1:8">
      <c r="A30" s="630">
        <v>21</v>
      </c>
      <c r="B30" s="423" t="s">
        <v>672</v>
      </c>
      <c r="C30" s="510">
        <v>808</v>
      </c>
      <c r="D30" s="704">
        <v>500</v>
      </c>
      <c r="E30" s="702">
        <v>0</v>
      </c>
      <c r="F30" s="702">
        <f t="shared" si="0"/>
        <v>308</v>
      </c>
      <c r="G30" s="704">
        <v>0</v>
      </c>
      <c r="H30" s="704">
        <v>0</v>
      </c>
    </row>
    <row r="31" spans="1:8">
      <c r="A31" s="630">
        <v>22</v>
      </c>
      <c r="B31" s="423" t="s">
        <v>673</v>
      </c>
      <c r="C31" s="510">
        <v>1701</v>
      </c>
      <c r="D31" s="704">
        <v>849</v>
      </c>
      <c r="E31" s="702">
        <v>0</v>
      </c>
      <c r="F31" s="702">
        <f t="shared" si="0"/>
        <v>852</v>
      </c>
      <c r="G31" s="704">
        <v>0</v>
      </c>
      <c r="H31" s="704">
        <v>0</v>
      </c>
    </row>
    <row r="32" spans="1:8" ht="15" customHeight="1">
      <c r="A32" s="630">
        <v>23</v>
      </c>
      <c r="B32" s="423" t="s">
        <v>674</v>
      </c>
      <c r="C32" s="510">
        <v>2338</v>
      </c>
      <c r="D32" s="704">
        <v>1500</v>
      </c>
      <c r="E32" s="702">
        <v>0</v>
      </c>
      <c r="F32" s="702">
        <f t="shared" si="0"/>
        <v>838</v>
      </c>
      <c r="G32" s="704">
        <v>0</v>
      </c>
      <c r="H32" s="704">
        <v>0</v>
      </c>
    </row>
    <row r="33" spans="1:8" ht="15" customHeight="1">
      <c r="A33" s="426">
        <v>24</v>
      </c>
      <c r="B33" s="423" t="s">
        <v>675</v>
      </c>
      <c r="C33" s="510">
        <v>462</v>
      </c>
      <c r="D33" s="704">
        <v>0</v>
      </c>
      <c r="E33" s="702">
        <v>0</v>
      </c>
      <c r="F33" s="702">
        <f t="shared" si="0"/>
        <v>462</v>
      </c>
      <c r="G33" s="704">
        <v>0</v>
      </c>
      <c r="H33" s="704">
        <v>0</v>
      </c>
    </row>
    <row r="34" spans="1:8" ht="15" customHeight="1">
      <c r="A34" s="993" t="s">
        <v>16</v>
      </c>
      <c r="B34" s="994"/>
      <c r="C34" s="705">
        <f t="shared" ref="C34:H34" si="1">SUM(C10:C33)</f>
        <v>83935</v>
      </c>
      <c r="D34" s="706">
        <f>SUM(D10:D33)</f>
        <v>71433</v>
      </c>
      <c r="E34" s="707">
        <v>0</v>
      </c>
      <c r="F34" s="707">
        <f t="shared" si="0"/>
        <v>12502</v>
      </c>
      <c r="G34" s="706">
        <f t="shared" si="1"/>
        <v>0</v>
      </c>
      <c r="H34" s="706">
        <f t="shared" si="1"/>
        <v>0</v>
      </c>
    </row>
    <row r="35" spans="1:8" ht="15" customHeight="1">
      <c r="A35" s="694"/>
      <c r="B35" s="694"/>
      <c r="C35" s="694"/>
      <c r="D35" s="850"/>
      <c r="E35" s="708"/>
      <c r="F35" s="708"/>
      <c r="G35" s="708"/>
      <c r="H35" s="708"/>
    </row>
    <row r="36" spans="1:8" ht="15" customHeight="1">
      <c r="A36" s="694"/>
      <c r="B36" s="694"/>
      <c r="C36" s="694"/>
      <c r="D36" s="708"/>
      <c r="E36" s="708"/>
      <c r="F36" s="708"/>
      <c r="G36" s="708"/>
      <c r="H36" s="708"/>
    </row>
    <row r="37" spans="1:8" ht="15" customHeight="1">
      <c r="A37" s="694"/>
      <c r="B37" s="694"/>
      <c r="C37" s="694"/>
      <c r="D37" s="708"/>
      <c r="E37" s="708"/>
      <c r="F37" s="708"/>
      <c r="G37" s="708"/>
      <c r="H37" s="708"/>
    </row>
    <row r="38" spans="1:8" ht="15" customHeight="1">
      <c r="A38" s="9" t="s">
        <v>1117</v>
      </c>
      <c r="B38" s="694"/>
      <c r="C38" s="1141" t="s">
        <v>849</v>
      </c>
      <c r="D38" s="1141"/>
      <c r="E38" s="1141"/>
      <c r="F38" s="985" t="s">
        <v>846</v>
      </c>
      <c r="G38" s="985"/>
      <c r="H38" s="985"/>
    </row>
    <row r="39" spans="1:8" ht="12.75" customHeight="1">
      <c r="A39" s="694"/>
      <c r="B39" s="694"/>
      <c r="C39" s="1141" t="s">
        <v>850</v>
      </c>
      <c r="D39" s="1141"/>
      <c r="E39" s="1141"/>
      <c r="F39" s="1001" t="s">
        <v>845</v>
      </c>
      <c r="G39" s="1001"/>
      <c r="H39" s="1001"/>
    </row>
    <row r="40" spans="1:8" ht="12.75" customHeight="1">
      <c r="C40" s="1141" t="s">
        <v>851</v>
      </c>
      <c r="D40" s="1141"/>
      <c r="E40" s="1141"/>
      <c r="F40" s="503"/>
      <c r="G40" s="503"/>
      <c r="H40" s="503"/>
    </row>
    <row r="41" spans="1:8">
      <c r="D41" s="503"/>
      <c r="E41" s="503"/>
      <c r="F41" s="503"/>
      <c r="G41" s="503"/>
      <c r="H41" s="503"/>
    </row>
    <row r="42" spans="1:8">
      <c r="D42" s="503"/>
      <c r="E42" s="503"/>
      <c r="F42" s="503"/>
      <c r="G42" s="503"/>
      <c r="H42" s="503"/>
    </row>
    <row r="43" spans="1:8">
      <c r="D43" s="503"/>
      <c r="E43" s="503"/>
      <c r="F43" s="503"/>
      <c r="G43" s="503"/>
      <c r="H43" s="503"/>
    </row>
    <row r="44" spans="1:8">
      <c r="D44" s="503"/>
      <c r="E44" s="503"/>
      <c r="F44" s="503"/>
      <c r="G44" s="503"/>
      <c r="H44" s="503"/>
    </row>
    <row r="45" spans="1:8">
      <c r="D45" s="503"/>
      <c r="E45" s="503"/>
      <c r="F45" s="503"/>
      <c r="G45" s="503"/>
      <c r="H45" s="503"/>
    </row>
    <row r="46" spans="1:8">
      <c r="D46" s="503"/>
      <c r="E46" s="503"/>
      <c r="F46" s="503"/>
      <c r="G46" s="503"/>
      <c r="H46" s="503"/>
    </row>
  </sheetData>
  <mergeCells count="15">
    <mergeCell ref="C40:E40"/>
    <mergeCell ref="A2:H2"/>
    <mergeCell ref="A3:H3"/>
    <mergeCell ref="A5:H5"/>
    <mergeCell ref="F6:H6"/>
    <mergeCell ref="A34:B34"/>
    <mergeCell ref="C38:E38"/>
    <mergeCell ref="F38:H38"/>
    <mergeCell ref="C39:E39"/>
    <mergeCell ref="F39:H39"/>
    <mergeCell ref="J6:K6"/>
    <mergeCell ref="A7:A8"/>
    <mergeCell ref="B7:B8"/>
    <mergeCell ref="C7:C8"/>
    <mergeCell ref="D7:H7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56"/>
  <sheetViews>
    <sheetView view="pageBreakPreview" topLeftCell="A34" zoomScale="80" zoomScaleNormal="80" zoomScaleSheetLayoutView="80" workbookViewId="0">
      <selection activeCell="A53" sqref="A53"/>
    </sheetView>
  </sheetViews>
  <sheetFormatPr defaultColWidth="9.140625" defaultRowHeight="12.75"/>
  <cols>
    <col min="1" max="1" width="9.28515625" style="9" customWidth="1"/>
    <col min="2" max="3" width="8.5703125" style="9" customWidth="1"/>
    <col min="4" max="4" width="12" style="9" customWidth="1"/>
    <col min="5" max="5" width="10.7109375" style="9" customWidth="1"/>
    <col min="6" max="6" width="9.5703125" style="9" customWidth="1"/>
    <col min="7" max="7" width="8.5703125" style="9" customWidth="1"/>
    <col min="8" max="8" width="11.7109375" style="9" customWidth="1"/>
    <col min="9" max="11" width="8.5703125" style="9" customWidth="1"/>
    <col min="12" max="12" width="9.7109375" style="9" customWidth="1"/>
    <col min="13" max="15" width="8.5703125" style="9" customWidth="1"/>
    <col min="16" max="16" width="8.42578125" style="9" customWidth="1"/>
    <col min="17" max="19" width="8.5703125" style="9" customWidth="1"/>
    <col min="20" max="16384" width="9.140625" style="9"/>
  </cols>
  <sheetData>
    <row r="1" spans="1:19">
      <c r="A1" s="9" t="s">
        <v>11</v>
      </c>
      <c r="H1" s="916"/>
      <c r="I1" s="916"/>
      <c r="R1" s="933" t="s">
        <v>52</v>
      </c>
      <c r="S1" s="933"/>
    </row>
    <row r="2" spans="1:19" s="8" customFormat="1" ht="15.75">
      <c r="A2" s="934" t="s">
        <v>0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</row>
    <row r="3" spans="1:19" s="8" customFormat="1" ht="20.25" customHeight="1">
      <c r="A3" s="935" t="s">
        <v>857</v>
      </c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</row>
    <row r="5" spans="1:19" s="8" customFormat="1" ht="15.75">
      <c r="A5" s="936" t="s">
        <v>858</v>
      </c>
      <c r="B5" s="936"/>
      <c r="C5" s="936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</row>
    <row r="6" spans="1:19">
      <c r="A6" s="26" t="s">
        <v>700</v>
      </c>
      <c r="B6" s="26"/>
    </row>
    <row r="7" spans="1:19">
      <c r="A7" s="937" t="s">
        <v>148</v>
      </c>
      <c r="B7" s="937"/>
      <c r="C7" s="937"/>
      <c r="D7" s="937"/>
      <c r="E7" s="937"/>
      <c r="F7" s="937"/>
      <c r="G7" s="937"/>
      <c r="H7" s="937"/>
      <c r="I7" s="937"/>
      <c r="R7" s="22"/>
      <c r="S7" s="22"/>
    </row>
    <row r="9" spans="1:19" ht="18" customHeight="1">
      <c r="A9" s="285"/>
      <c r="B9" s="922" t="s">
        <v>39</v>
      </c>
      <c r="C9" s="922"/>
      <c r="D9" s="922" t="s">
        <v>40</v>
      </c>
      <c r="E9" s="922"/>
      <c r="F9" s="922" t="s">
        <v>41</v>
      </c>
      <c r="G9" s="922"/>
      <c r="H9" s="923" t="s">
        <v>42</v>
      </c>
      <c r="I9" s="923"/>
      <c r="J9" s="922" t="s">
        <v>43</v>
      </c>
      <c r="K9" s="922"/>
      <c r="L9" s="224" t="s">
        <v>16</v>
      </c>
    </row>
    <row r="10" spans="1:19" s="53" customFormat="1" ht="13.5" customHeight="1">
      <c r="A10" s="288">
        <v>1</v>
      </c>
      <c r="B10" s="907">
        <v>2</v>
      </c>
      <c r="C10" s="907"/>
      <c r="D10" s="907">
        <v>3</v>
      </c>
      <c r="E10" s="907"/>
      <c r="F10" s="907">
        <v>4</v>
      </c>
      <c r="G10" s="907"/>
      <c r="H10" s="907">
        <v>5</v>
      </c>
      <c r="I10" s="907"/>
      <c r="J10" s="907">
        <v>6</v>
      </c>
      <c r="K10" s="907"/>
      <c r="L10" s="288">
        <v>7</v>
      </c>
    </row>
    <row r="11" spans="1:19" ht="15" customHeight="1">
      <c r="A11" s="290" t="s">
        <v>44</v>
      </c>
      <c r="B11" s="921">
        <v>5323</v>
      </c>
      <c r="C11" s="921"/>
      <c r="D11" s="921">
        <v>1329</v>
      </c>
      <c r="E11" s="921"/>
      <c r="F11" s="921">
        <v>4256</v>
      </c>
      <c r="G11" s="921"/>
      <c r="H11" s="921">
        <v>1340</v>
      </c>
      <c r="I11" s="921"/>
      <c r="J11" s="921">
        <v>6128</v>
      </c>
      <c r="K11" s="921"/>
      <c r="L11" s="294">
        <f>SUM(B11:K11)</f>
        <v>18376</v>
      </c>
    </row>
    <row r="12" spans="1:19" ht="15" customHeight="1">
      <c r="A12" s="290" t="s">
        <v>45</v>
      </c>
      <c r="B12" s="921">
        <v>77593</v>
      </c>
      <c r="C12" s="921"/>
      <c r="D12" s="921">
        <v>7356</v>
      </c>
      <c r="E12" s="921"/>
      <c r="F12" s="921">
        <v>64591</v>
      </c>
      <c r="G12" s="921"/>
      <c r="H12" s="921">
        <v>31685</v>
      </c>
      <c r="I12" s="921"/>
      <c r="J12" s="921">
        <v>40681</v>
      </c>
      <c r="K12" s="921"/>
      <c r="L12" s="294">
        <f>SUM(B12:K12)</f>
        <v>221906</v>
      </c>
    </row>
    <row r="13" spans="1:19" ht="15" customHeight="1">
      <c r="A13" s="290" t="s">
        <v>16</v>
      </c>
      <c r="B13" s="923">
        <f>SUM(B11:B12)</f>
        <v>82916</v>
      </c>
      <c r="C13" s="923"/>
      <c r="D13" s="923">
        <f>SUM(D11:D12)</f>
        <v>8685</v>
      </c>
      <c r="E13" s="923"/>
      <c r="F13" s="923">
        <f>SUM(F11:F12)</f>
        <v>68847</v>
      </c>
      <c r="G13" s="923"/>
      <c r="H13" s="923">
        <f>SUM(H11:H12)</f>
        <v>33025</v>
      </c>
      <c r="I13" s="923"/>
      <c r="J13" s="923">
        <f>SUM(J11:J12)</f>
        <v>46809</v>
      </c>
      <c r="K13" s="923"/>
      <c r="L13" s="290">
        <f>SUM(B13:K13)</f>
        <v>240282</v>
      </c>
      <c r="N13" s="481"/>
    </row>
    <row r="14" spans="1:19">
      <c r="A14" s="6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</row>
    <row r="15" spans="1:19">
      <c r="A15" s="924" t="s">
        <v>396</v>
      </c>
      <c r="B15" s="924"/>
      <c r="C15" s="924"/>
      <c r="D15" s="924"/>
      <c r="E15" s="924"/>
      <c r="F15" s="924"/>
      <c r="G15" s="924"/>
      <c r="H15" s="6"/>
      <c r="I15" s="6"/>
      <c r="J15" s="6"/>
      <c r="K15" s="6"/>
      <c r="L15" s="6"/>
    </row>
    <row r="16" spans="1:19" ht="19.5" customHeight="1">
      <c r="A16" s="891" t="s">
        <v>157</v>
      </c>
      <c r="B16" s="893"/>
      <c r="C16" s="922" t="s">
        <v>185</v>
      </c>
      <c r="D16" s="922"/>
      <c r="E16" s="290" t="s">
        <v>16</v>
      </c>
      <c r="I16" s="6"/>
      <c r="J16" s="6"/>
      <c r="K16" s="6"/>
      <c r="L16" s="6"/>
    </row>
    <row r="17" spans="1:20" ht="39" customHeight="1">
      <c r="A17" s="891" t="s">
        <v>680</v>
      </c>
      <c r="B17" s="893"/>
      <c r="C17" s="891" t="s">
        <v>681</v>
      </c>
      <c r="D17" s="893"/>
      <c r="E17" s="285" t="s">
        <v>682</v>
      </c>
      <c r="I17" s="6"/>
      <c r="J17" s="6"/>
      <c r="K17" s="6"/>
      <c r="L17" s="6"/>
    </row>
    <row r="18" spans="1:20">
      <c r="A18" s="289"/>
      <c r="B18" s="289"/>
      <c r="C18" s="289"/>
      <c r="D18" s="289"/>
      <c r="E18" s="289"/>
      <c r="F18" s="289"/>
      <c r="G18" s="289"/>
      <c r="H18" s="6"/>
      <c r="I18" s="6"/>
      <c r="J18" s="6"/>
      <c r="K18" s="6"/>
      <c r="L18" s="6"/>
    </row>
    <row r="20" spans="1:20" ht="19.149999999999999" customHeight="1">
      <c r="A20" s="938" t="s">
        <v>149</v>
      </c>
      <c r="B20" s="938"/>
      <c r="C20" s="938"/>
      <c r="D20" s="938"/>
      <c r="E20" s="938"/>
      <c r="F20" s="938"/>
      <c r="G20" s="938"/>
      <c r="H20" s="938"/>
      <c r="I20" s="938"/>
      <c r="J20" s="938"/>
      <c r="K20" s="938"/>
      <c r="L20" s="938"/>
      <c r="M20" s="938"/>
      <c r="N20" s="938"/>
      <c r="O20" s="938"/>
      <c r="P20" s="938"/>
      <c r="Q20" s="938"/>
      <c r="R20" s="938"/>
      <c r="S20" s="938"/>
    </row>
    <row r="21" spans="1:20" ht="18.75" customHeight="1">
      <c r="A21" s="922" t="s">
        <v>20</v>
      </c>
      <c r="B21" s="922" t="s">
        <v>46</v>
      </c>
      <c r="C21" s="922"/>
      <c r="D21" s="922"/>
      <c r="E21" s="923" t="s">
        <v>21</v>
      </c>
      <c r="F21" s="923"/>
      <c r="G21" s="923"/>
      <c r="H21" s="923"/>
      <c r="I21" s="923"/>
      <c r="J21" s="923"/>
      <c r="K21" s="923"/>
      <c r="L21" s="923"/>
      <c r="M21" s="923" t="s">
        <v>22</v>
      </c>
      <c r="N21" s="923"/>
      <c r="O21" s="923"/>
      <c r="P21" s="923"/>
      <c r="Q21" s="923"/>
      <c r="R21" s="923"/>
      <c r="S21" s="923"/>
      <c r="T21" s="923"/>
    </row>
    <row r="22" spans="1:20" ht="33.75" customHeight="1">
      <c r="A22" s="922"/>
      <c r="B22" s="922"/>
      <c r="C22" s="922"/>
      <c r="D22" s="922"/>
      <c r="E22" s="891" t="s">
        <v>123</v>
      </c>
      <c r="F22" s="893"/>
      <c r="G22" s="891" t="s">
        <v>150</v>
      </c>
      <c r="H22" s="893"/>
      <c r="I22" s="922" t="s">
        <v>47</v>
      </c>
      <c r="J22" s="922"/>
      <c r="K22" s="891" t="s">
        <v>88</v>
      </c>
      <c r="L22" s="893"/>
      <c r="M22" s="891" t="s">
        <v>89</v>
      </c>
      <c r="N22" s="893"/>
      <c r="O22" s="891" t="s">
        <v>150</v>
      </c>
      <c r="P22" s="893"/>
      <c r="Q22" s="922" t="s">
        <v>47</v>
      </c>
      <c r="R22" s="922"/>
      <c r="S22" s="922" t="s">
        <v>88</v>
      </c>
      <c r="T22" s="922"/>
    </row>
    <row r="23" spans="1:20" s="53" customFormat="1" ht="15.75" customHeight="1">
      <c r="A23" s="288">
        <v>1</v>
      </c>
      <c r="B23" s="908">
        <v>2</v>
      </c>
      <c r="C23" s="909"/>
      <c r="D23" s="910"/>
      <c r="E23" s="908">
        <v>3</v>
      </c>
      <c r="F23" s="910"/>
      <c r="G23" s="908">
        <v>4</v>
      </c>
      <c r="H23" s="910"/>
      <c r="I23" s="907">
        <v>5</v>
      </c>
      <c r="J23" s="907"/>
      <c r="K23" s="907">
        <v>6</v>
      </c>
      <c r="L23" s="907"/>
      <c r="M23" s="908">
        <v>3</v>
      </c>
      <c r="N23" s="910"/>
      <c r="O23" s="908">
        <v>4</v>
      </c>
      <c r="P23" s="910"/>
      <c r="Q23" s="907">
        <v>5</v>
      </c>
      <c r="R23" s="907"/>
      <c r="S23" s="907">
        <v>6</v>
      </c>
      <c r="T23" s="907"/>
    </row>
    <row r="24" spans="1:20" ht="27.75" customHeight="1">
      <c r="A24" s="290">
        <v>1</v>
      </c>
      <c r="B24" s="911" t="s">
        <v>453</v>
      </c>
      <c r="C24" s="912"/>
      <c r="D24" s="913"/>
      <c r="E24" s="925">
        <v>100</v>
      </c>
      <c r="F24" s="926"/>
      <c r="G24" s="896" t="s">
        <v>326</v>
      </c>
      <c r="H24" s="898"/>
      <c r="I24" s="917">
        <v>340</v>
      </c>
      <c r="J24" s="917"/>
      <c r="K24" s="917">
        <v>8</v>
      </c>
      <c r="L24" s="917"/>
      <c r="M24" s="925">
        <v>150</v>
      </c>
      <c r="N24" s="926"/>
      <c r="O24" s="896" t="s">
        <v>326</v>
      </c>
      <c r="P24" s="898"/>
      <c r="Q24" s="917">
        <v>510</v>
      </c>
      <c r="R24" s="917"/>
      <c r="S24" s="917">
        <v>14</v>
      </c>
      <c r="T24" s="917"/>
    </row>
    <row r="25" spans="1:20" ht="14.25">
      <c r="A25" s="290">
        <v>2</v>
      </c>
      <c r="B25" s="927" t="s">
        <v>48</v>
      </c>
      <c r="C25" s="928"/>
      <c r="D25" s="929"/>
      <c r="E25" s="925">
        <v>20</v>
      </c>
      <c r="F25" s="926"/>
      <c r="G25" s="894">
        <v>1.33</v>
      </c>
      <c r="H25" s="895"/>
      <c r="I25" s="917">
        <v>105</v>
      </c>
      <c r="J25" s="917"/>
      <c r="K25" s="917">
        <v>7</v>
      </c>
      <c r="L25" s="917"/>
      <c r="M25" s="925">
        <v>30</v>
      </c>
      <c r="N25" s="926"/>
      <c r="O25" s="894">
        <v>2</v>
      </c>
      <c r="P25" s="895"/>
      <c r="Q25" s="917">
        <v>140</v>
      </c>
      <c r="R25" s="917"/>
      <c r="S25" s="917">
        <v>9</v>
      </c>
      <c r="T25" s="917"/>
    </row>
    <row r="26" spans="1:20" ht="14.25">
      <c r="A26" s="290">
        <v>3</v>
      </c>
      <c r="B26" s="927" t="s">
        <v>151</v>
      </c>
      <c r="C26" s="928"/>
      <c r="D26" s="929"/>
      <c r="E26" s="925">
        <v>50</v>
      </c>
      <c r="F26" s="926"/>
      <c r="G26" s="894">
        <v>1</v>
      </c>
      <c r="H26" s="895"/>
      <c r="I26" s="917">
        <v>30</v>
      </c>
      <c r="J26" s="917"/>
      <c r="K26" s="917">
        <v>0</v>
      </c>
      <c r="L26" s="917"/>
      <c r="M26" s="925">
        <v>75</v>
      </c>
      <c r="N26" s="926"/>
      <c r="O26" s="894">
        <v>1.51</v>
      </c>
      <c r="P26" s="895"/>
      <c r="Q26" s="917">
        <v>42</v>
      </c>
      <c r="R26" s="917"/>
      <c r="S26" s="917">
        <v>0</v>
      </c>
      <c r="T26" s="917"/>
    </row>
    <row r="27" spans="1:20" ht="14.25">
      <c r="A27" s="290">
        <v>4</v>
      </c>
      <c r="B27" s="927" t="s">
        <v>49</v>
      </c>
      <c r="C27" s="928"/>
      <c r="D27" s="929"/>
      <c r="E27" s="925">
        <v>5</v>
      </c>
      <c r="F27" s="926"/>
      <c r="G27" s="894">
        <v>0.63</v>
      </c>
      <c r="H27" s="895"/>
      <c r="I27" s="917">
        <v>45</v>
      </c>
      <c r="J27" s="917"/>
      <c r="K27" s="917">
        <v>0</v>
      </c>
      <c r="L27" s="917"/>
      <c r="M27" s="894">
        <v>7.5</v>
      </c>
      <c r="N27" s="895"/>
      <c r="O27" s="894">
        <v>0.95</v>
      </c>
      <c r="P27" s="895"/>
      <c r="Q27" s="917">
        <v>68</v>
      </c>
      <c r="R27" s="917"/>
      <c r="S27" s="917">
        <v>0</v>
      </c>
      <c r="T27" s="917"/>
    </row>
    <row r="28" spans="1:20" ht="14.25">
      <c r="A28" s="290">
        <v>5</v>
      </c>
      <c r="B28" s="927" t="s">
        <v>50</v>
      </c>
      <c r="C28" s="928"/>
      <c r="D28" s="929"/>
      <c r="E28" s="925" t="s">
        <v>683</v>
      </c>
      <c r="F28" s="926"/>
      <c r="G28" s="894">
        <v>0.62</v>
      </c>
      <c r="H28" s="895"/>
      <c r="I28" s="917">
        <v>0</v>
      </c>
      <c r="J28" s="917"/>
      <c r="K28" s="917">
        <v>0</v>
      </c>
      <c r="L28" s="917"/>
      <c r="M28" s="925" t="s">
        <v>683</v>
      </c>
      <c r="N28" s="926"/>
      <c r="O28" s="894">
        <v>0.91</v>
      </c>
      <c r="P28" s="895"/>
      <c r="Q28" s="917">
        <v>0</v>
      </c>
      <c r="R28" s="917"/>
      <c r="S28" s="917">
        <v>0</v>
      </c>
      <c r="T28" s="917"/>
    </row>
    <row r="29" spans="1:20" ht="14.25">
      <c r="A29" s="290">
        <v>6</v>
      </c>
      <c r="B29" s="927" t="s">
        <v>51</v>
      </c>
      <c r="C29" s="928"/>
      <c r="D29" s="929"/>
      <c r="E29" s="925" t="s">
        <v>7</v>
      </c>
      <c r="F29" s="926"/>
      <c r="G29" s="894">
        <v>0.77</v>
      </c>
      <c r="H29" s="895"/>
      <c r="I29" s="917" t="s">
        <v>7</v>
      </c>
      <c r="J29" s="917"/>
      <c r="K29" s="917" t="s">
        <v>7</v>
      </c>
      <c r="L29" s="917"/>
      <c r="M29" s="925" t="s">
        <v>7</v>
      </c>
      <c r="N29" s="926"/>
      <c r="O29" s="894">
        <v>1.1399999999999999</v>
      </c>
      <c r="P29" s="895"/>
      <c r="Q29" s="917" t="s">
        <v>7</v>
      </c>
      <c r="R29" s="917"/>
      <c r="S29" s="917" t="s">
        <v>7</v>
      </c>
      <c r="T29" s="917"/>
    </row>
    <row r="30" spans="1:20" ht="14.25">
      <c r="A30" s="290">
        <v>7</v>
      </c>
      <c r="B30" s="918" t="s">
        <v>152</v>
      </c>
      <c r="C30" s="918"/>
      <c r="D30" s="918"/>
      <c r="E30" s="919" t="s">
        <v>7</v>
      </c>
      <c r="F30" s="919"/>
      <c r="G30" s="920"/>
      <c r="H30" s="920"/>
      <c r="I30" s="917" t="s">
        <v>7</v>
      </c>
      <c r="J30" s="917"/>
      <c r="K30" s="917" t="s">
        <v>7</v>
      </c>
      <c r="L30" s="917"/>
      <c r="M30" s="919" t="s">
        <v>7</v>
      </c>
      <c r="N30" s="919"/>
      <c r="O30" s="920"/>
      <c r="P30" s="920"/>
      <c r="Q30" s="917" t="s">
        <v>7</v>
      </c>
      <c r="R30" s="917"/>
      <c r="S30" s="917" t="s">
        <v>7</v>
      </c>
      <c r="T30" s="917"/>
    </row>
    <row r="31" spans="1:20" ht="15">
      <c r="A31" s="290"/>
      <c r="B31" s="922" t="s">
        <v>16</v>
      </c>
      <c r="C31" s="922"/>
      <c r="D31" s="922"/>
      <c r="E31" s="931">
        <f>SUM(E24:E30)</f>
        <v>175</v>
      </c>
      <c r="F31" s="931"/>
      <c r="G31" s="932">
        <f>SUM(G24:G30)</f>
        <v>4.3499999999999996</v>
      </c>
      <c r="H31" s="932"/>
      <c r="I31" s="881">
        <f>SUM(I24:I30)</f>
        <v>520</v>
      </c>
      <c r="J31" s="881"/>
      <c r="K31" s="881">
        <f>SUM(K24:K30)</f>
        <v>15</v>
      </c>
      <c r="L31" s="881"/>
      <c r="M31" s="932">
        <f>SUM(M24:M30)</f>
        <v>262.5</v>
      </c>
      <c r="N31" s="932"/>
      <c r="O31" s="932">
        <f>SUM(O24:O30)</f>
        <v>6.51</v>
      </c>
      <c r="P31" s="932"/>
      <c r="Q31" s="881">
        <f>SUM(Q24:Q30)</f>
        <v>760</v>
      </c>
      <c r="R31" s="881"/>
      <c r="S31" s="881">
        <f>SUM(S24:S30)</f>
        <v>23</v>
      </c>
      <c r="T31" s="881"/>
    </row>
    <row r="32" spans="1:20">
      <c r="A32" s="75"/>
      <c r="B32" s="76"/>
      <c r="C32" s="76"/>
      <c r="D32" s="7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2" ht="12.75" customHeight="1">
      <c r="A33" s="145" t="s">
        <v>375</v>
      </c>
      <c r="B33" s="930" t="s">
        <v>429</v>
      </c>
      <c r="C33" s="930"/>
      <c r="D33" s="930"/>
      <c r="E33" s="930"/>
      <c r="F33" s="930"/>
      <c r="G33" s="930"/>
      <c r="H33" s="930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2">
      <c r="A34" s="145"/>
      <c r="B34" s="76"/>
      <c r="C34" s="76"/>
      <c r="D34" s="7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2" s="22" customFormat="1" ht="17.25" customHeight="1">
      <c r="A35" s="291" t="s">
        <v>20</v>
      </c>
      <c r="B35" s="941" t="s">
        <v>376</v>
      </c>
      <c r="C35" s="942"/>
      <c r="D35" s="943"/>
      <c r="E35" s="891" t="s">
        <v>21</v>
      </c>
      <c r="F35" s="892"/>
      <c r="G35" s="892"/>
      <c r="H35" s="892"/>
      <c r="I35" s="892"/>
      <c r="J35" s="893"/>
      <c r="K35" s="923" t="s">
        <v>22</v>
      </c>
      <c r="L35" s="923"/>
      <c r="M35" s="923"/>
      <c r="N35" s="923"/>
      <c r="O35" s="923"/>
      <c r="P35" s="923"/>
      <c r="Q35" s="883"/>
      <c r="R35" s="883"/>
      <c r="S35" s="883"/>
      <c r="T35" s="883"/>
    </row>
    <row r="36" spans="1:22">
      <c r="A36" s="292"/>
      <c r="B36" s="944"/>
      <c r="C36" s="945"/>
      <c r="D36" s="946"/>
      <c r="E36" s="884" t="s">
        <v>393</v>
      </c>
      <c r="F36" s="885"/>
      <c r="G36" s="884" t="s">
        <v>394</v>
      </c>
      <c r="H36" s="885"/>
      <c r="I36" s="884" t="s">
        <v>395</v>
      </c>
      <c r="J36" s="885"/>
      <c r="K36" s="923" t="s">
        <v>393</v>
      </c>
      <c r="L36" s="923"/>
      <c r="M36" s="923" t="s">
        <v>394</v>
      </c>
      <c r="N36" s="923"/>
      <c r="O36" s="923" t="s">
        <v>395</v>
      </c>
      <c r="P36" s="923"/>
      <c r="Q36" s="6"/>
      <c r="R36" s="6"/>
      <c r="S36" s="6"/>
      <c r="T36" s="6"/>
    </row>
    <row r="37" spans="1:22" ht="18" customHeight="1">
      <c r="A37" s="290">
        <v>1</v>
      </c>
      <c r="B37" s="896" t="s">
        <v>684</v>
      </c>
      <c r="C37" s="897"/>
      <c r="D37" s="898"/>
      <c r="E37" s="886" t="s">
        <v>685</v>
      </c>
      <c r="F37" s="887"/>
      <c r="G37" s="894">
        <v>5.5</v>
      </c>
      <c r="H37" s="895"/>
      <c r="I37" s="886" t="s">
        <v>686</v>
      </c>
      <c r="J37" s="887"/>
      <c r="K37" s="886" t="s">
        <v>685</v>
      </c>
      <c r="L37" s="887"/>
      <c r="M37" s="894">
        <v>5.5</v>
      </c>
      <c r="N37" s="895"/>
      <c r="O37" s="886" t="s">
        <v>686</v>
      </c>
      <c r="P37" s="887"/>
      <c r="Q37" s="939" t="s">
        <v>691</v>
      </c>
      <c r="R37" s="940"/>
      <c r="S37" s="940"/>
      <c r="T37" s="940"/>
      <c r="U37" s="940"/>
      <c r="V37" s="940"/>
    </row>
    <row r="38" spans="1:22" ht="47.25" customHeight="1">
      <c r="A38" s="290">
        <v>2</v>
      </c>
      <c r="B38" s="896" t="s">
        <v>687</v>
      </c>
      <c r="C38" s="897"/>
      <c r="D38" s="898"/>
      <c r="E38" s="886" t="s">
        <v>688</v>
      </c>
      <c r="F38" s="887"/>
      <c r="G38" s="894">
        <v>8</v>
      </c>
      <c r="H38" s="895"/>
      <c r="I38" s="886" t="s">
        <v>689</v>
      </c>
      <c r="J38" s="887"/>
      <c r="K38" s="886" t="s">
        <v>688</v>
      </c>
      <c r="L38" s="887"/>
      <c r="M38" s="894">
        <v>8</v>
      </c>
      <c r="N38" s="895"/>
      <c r="O38" s="886" t="s">
        <v>689</v>
      </c>
      <c r="P38" s="887"/>
      <c r="Q38" s="904" t="s">
        <v>696</v>
      </c>
      <c r="R38" s="905"/>
      <c r="S38" s="905"/>
      <c r="T38" s="905"/>
      <c r="U38" s="905"/>
      <c r="V38" s="905"/>
    </row>
    <row r="39" spans="1:22" ht="14.25">
      <c r="A39" s="290">
        <v>3</v>
      </c>
      <c r="B39" s="884" t="s">
        <v>692</v>
      </c>
      <c r="C39" s="901"/>
      <c r="D39" s="885"/>
      <c r="E39" s="889" t="s">
        <v>693</v>
      </c>
      <c r="F39" s="890"/>
      <c r="G39" s="902">
        <v>7</v>
      </c>
      <c r="H39" s="903"/>
      <c r="I39" s="886" t="s">
        <v>694</v>
      </c>
      <c r="J39" s="887"/>
      <c r="K39" s="889" t="s">
        <v>693</v>
      </c>
      <c r="L39" s="890"/>
      <c r="M39" s="902">
        <v>7</v>
      </c>
      <c r="N39" s="903"/>
      <c r="O39" s="886" t="s">
        <v>694</v>
      </c>
      <c r="P39" s="887"/>
      <c r="Q39" s="904" t="s">
        <v>697</v>
      </c>
      <c r="R39" s="905"/>
      <c r="S39" s="905"/>
      <c r="T39" s="905"/>
      <c r="U39" s="905"/>
      <c r="V39" s="905"/>
    </row>
    <row r="40" spans="1:22" ht="14.25" customHeight="1">
      <c r="A40" s="290">
        <v>4</v>
      </c>
      <c r="B40" s="891" t="s">
        <v>695</v>
      </c>
      <c r="C40" s="892"/>
      <c r="D40" s="893"/>
      <c r="E40" s="889" t="s">
        <v>688</v>
      </c>
      <c r="F40" s="890"/>
      <c r="G40" s="902">
        <v>1.2</v>
      </c>
      <c r="H40" s="903"/>
      <c r="I40" s="886" t="s">
        <v>686</v>
      </c>
      <c r="J40" s="887"/>
      <c r="K40" s="889" t="s">
        <v>688</v>
      </c>
      <c r="L40" s="890"/>
      <c r="M40" s="902">
        <v>1.2</v>
      </c>
      <c r="N40" s="903"/>
      <c r="O40" s="886" t="s">
        <v>686</v>
      </c>
      <c r="P40" s="887"/>
      <c r="Q40" s="904" t="s">
        <v>698</v>
      </c>
      <c r="R40" s="905"/>
      <c r="S40" s="905"/>
      <c r="T40" s="905"/>
      <c r="U40" s="905"/>
      <c r="V40" s="905"/>
    </row>
    <row r="43" spans="1:22" ht="13.9" customHeight="1">
      <c r="A43" s="906" t="s">
        <v>163</v>
      </c>
      <c r="B43" s="906"/>
      <c r="C43" s="906"/>
      <c r="D43" s="906"/>
      <c r="E43" s="906"/>
      <c r="F43" s="906"/>
      <c r="G43" s="906"/>
      <c r="H43" s="906"/>
      <c r="I43" s="906"/>
    </row>
    <row r="44" spans="1:22" ht="18" customHeight="1">
      <c r="A44" s="881" t="s">
        <v>54</v>
      </c>
      <c r="B44" s="881" t="s">
        <v>21</v>
      </c>
      <c r="C44" s="881"/>
      <c r="D44" s="881"/>
      <c r="E44" s="888" t="s">
        <v>22</v>
      </c>
      <c r="F44" s="888"/>
      <c r="G44" s="888"/>
      <c r="H44" s="899" t="s">
        <v>130</v>
      </c>
      <c r="I44" s="293"/>
    </row>
    <row r="45" spans="1:22" ht="21.75" customHeight="1">
      <c r="A45" s="881"/>
      <c r="B45" s="287" t="s">
        <v>153</v>
      </c>
      <c r="C45" s="295" t="s">
        <v>93</v>
      </c>
      <c r="D45" s="287" t="s">
        <v>16</v>
      </c>
      <c r="E45" s="287" t="s">
        <v>153</v>
      </c>
      <c r="F45" s="295" t="s">
        <v>93</v>
      </c>
      <c r="G45" s="287" t="s">
        <v>16</v>
      </c>
      <c r="H45" s="900"/>
      <c r="I45" s="293"/>
    </row>
    <row r="46" spans="1:22" ht="15">
      <c r="A46" s="283" t="s">
        <v>690</v>
      </c>
      <c r="B46" s="286">
        <v>2.61</v>
      </c>
      <c r="C46" s="286">
        <v>1.74</v>
      </c>
      <c r="D46" s="287">
        <f>SUM(B46:C46)</f>
        <v>4.3499999999999996</v>
      </c>
      <c r="E46" s="286">
        <v>3.91</v>
      </c>
      <c r="F46" s="849">
        <v>2.6</v>
      </c>
      <c r="G46" s="287">
        <f>SUM(E46:F46)</f>
        <v>6.51</v>
      </c>
      <c r="H46" s="286"/>
      <c r="I46" s="293"/>
    </row>
    <row r="47" spans="1:22" ht="15">
      <c r="A47" s="283" t="s">
        <v>1066</v>
      </c>
      <c r="B47" s="464">
        <f>D47*0.6</f>
        <v>2.8079999999999998</v>
      </c>
      <c r="C47" s="464">
        <f>D47*0.4</f>
        <v>1.8719999999999999</v>
      </c>
      <c r="D47" s="463">
        <v>4.68</v>
      </c>
      <c r="E47" s="464">
        <f>G47*0.6</f>
        <v>4.2</v>
      </c>
      <c r="F47" s="464">
        <f>G47*0.4</f>
        <v>2.8000000000000003</v>
      </c>
      <c r="G47" s="464">
        <v>7</v>
      </c>
      <c r="H47" s="463" t="s">
        <v>154</v>
      </c>
      <c r="I47" s="293"/>
    </row>
    <row r="48" spans="1:22" ht="15" customHeight="1">
      <c r="A48" s="882" t="s">
        <v>210</v>
      </c>
      <c r="B48" s="882"/>
      <c r="C48" s="882"/>
      <c r="D48" s="882"/>
      <c r="E48" s="882"/>
      <c r="F48" s="882"/>
      <c r="G48" s="882"/>
      <c r="H48" s="882"/>
      <c r="I48" s="882"/>
      <c r="J48" s="882"/>
      <c r="K48" s="882"/>
      <c r="L48" s="882"/>
      <c r="M48" s="882"/>
      <c r="N48" s="882"/>
      <c r="O48" s="882"/>
      <c r="P48" s="882"/>
      <c r="Q48" s="882"/>
      <c r="R48" s="882"/>
      <c r="S48" s="882"/>
      <c r="T48" s="882"/>
    </row>
    <row r="49" spans="1:22" ht="15">
      <c r="A49" s="74"/>
      <c r="B49" s="143"/>
      <c r="C49" s="143"/>
      <c r="D49" s="276"/>
      <c r="E49" s="7"/>
      <c r="F49" s="144"/>
      <c r="G49" s="479"/>
      <c r="H49" s="144"/>
      <c r="I49"/>
    </row>
    <row r="50" spans="1:22" ht="15">
      <c r="A50" s="22"/>
      <c r="B50" s="146"/>
      <c r="C50" s="146"/>
      <c r="D50" s="136"/>
      <c r="E50" s="136"/>
      <c r="F50" s="144"/>
      <c r="G50" s="144"/>
      <c r="H50" s="144"/>
      <c r="I50"/>
    </row>
    <row r="53" spans="1:22" s="10" customFormat="1" ht="12.75" customHeight="1">
      <c r="A53" s="9" t="s">
        <v>1117</v>
      </c>
      <c r="B53" s="9"/>
      <c r="C53" s="9"/>
      <c r="D53" s="9"/>
      <c r="E53" s="9"/>
      <c r="F53" s="9"/>
      <c r="G53" s="9"/>
      <c r="H53" s="916" t="s">
        <v>847</v>
      </c>
      <c r="I53" s="916"/>
      <c r="J53" s="916"/>
      <c r="K53" s="916"/>
      <c r="L53" s="9"/>
      <c r="M53" s="914"/>
      <c r="N53" s="914"/>
      <c r="O53" s="914"/>
      <c r="P53" s="914"/>
      <c r="Q53" s="916" t="s">
        <v>846</v>
      </c>
      <c r="R53" s="916"/>
      <c r="S53" s="916"/>
      <c r="T53" s="916"/>
      <c r="U53" s="916"/>
      <c r="V53" s="916"/>
    </row>
    <row r="54" spans="1:22" s="10" customFormat="1" ht="12.75" customHeight="1">
      <c r="A54" s="337"/>
      <c r="B54" s="337"/>
      <c r="C54" s="337"/>
      <c r="D54" s="337"/>
      <c r="E54" s="337"/>
      <c r="F54" s="337"/>
      <c r="G54" s="337"/>
      <c r="H54" s="915" t="s">
        <v>845</v>
      </c>
      <c r="I54" s="915"/>
      <c r="J54" s="915"/>
      <c r="K54" s="915"/>
      <c r="L54" s="9"/>
      <c r="M54" s="915"/>
      <c r="N54" s="915"/>
      <c r="O54" s="915"/>
      <c r="P54" s="915"/>
      <c r="Q54" s="916" t="s">
        <v>845</v>
      </c>
      <c r="R54" s="916"/>
      <c r="S54" s="916"/>
      <c r="T54" s="916"/>
      <c r="U54" s="916"/>
      <c r="V54" s="916"/>
    </row>
    <row r="55" spans="1:22" s="10" customFormat="1" ht="13.15" customHeight="1">
      <c r="A55" s="337"/>
      <c r="B55" s="337"/>
      <c r="C55" s="337"/>
      <c r="D55" s="337"/>
      <c r="E55" s="337"/>
      <c r="F55" s="337"/>
      <c r="G55" s="337"/>
      <c r="H55" s="915" t="s">
        <v>848</v>
      </c>
      <c r="I55" s="915"/>
      <c r="J55" s="915"/>
      <c r="K55" s="915"/>
      <c r="L55" s="9"/>
      <c r="M55" s="914"/>
      <c r="N55" s="914"/>
      <c r="O55" s="914"/>
      <c r="P55" s="914"/>
      <c r="Q55" s="9"/>
      <c r="R55" s="9"/>
      <c r="S55" s="9"/>
    </row>
    <row r="56" spans="1:22" ht="12.75" customHeight="1"/>
  </sheetData>
  <mergeCells count="188">
    <mergeCell ref="H55:K55"/>
    <mergeCell ref="H54:K54"/>
    <mergeCell ref="H53:K53"/>
    <mergeCell ref="E36:F36"/>
    <mergeCell ref="E37:F37"/>
    <mergeCell ref="B35:D36"/>
    <mergeCell ref="K35:P35"/>
    <mergeCell ref="O39:P39"/>
    <mergeCell ref="K38:L38"/>
    <mergeCell ref="M38:N38"/>
    <mergeCell ref="O38:P38"/>
    <mergeCell ref="M37:N37"/>
    <mergeCell ref="O37:P37"/>
    <mergeCell ref="I38:J38"/>
    <mergeCell ref="K39:L39"/>
    <mergeCell ref="S27:T27"/>
    <mergeCell ref="O27:P27"/>
    <mergeCell ref="K30:L30"/>
    <mergeCell ref="M31:N31"/>
    <mergeCell ref="O31:P31"/>
    <mergeCell ref="Q31:R31"/>
    <mergeCell ref="I29:J29"/>
    <mergeCell ref="K28:L28"/>
    <mergeCell ref="S23:T23"/>
    <mergeCell ref="S29:T29"/>
    <mergeCell ref="Q28:R28"/>
    <mergeCell ref="S28:T28"/>
    <mergeCell ref="M28:N28"/>
    <mergeCell ref="O28:P28"/>
    <mergeCell ref="M29:N29"/>
    <mergeCell ref="O29:P29"/>
    <mergeCell ref="Q29:R29"/>
    <mergeCell ref="Q38:V38"/>
    <mergeCell ref="I39:J39"/>
    <mergeCell ref="M39:N39"/>
    <mergeCell ref="S31:T31"/>
    <mergeCell ref="M30:N30"/>
    <mergeCell ref="Q30:R30"/>
    <mergeCell ref="S30:T30"/>
    <mergeCell ref="O30:P30"/>
    <mergeCell ref="Q39:V39"/>
    <mergeCell ref="Q37:V37"/>
    <mergeCell ref="M36:N36"/>
    <mergeCell ref="O36:P36"/>
    <mergeCell ref="K37:L37"/>
    <mergeCell ref="K36:L36"/>
    <mergeCell ref="J12:K12"/>
    <mergeCell ref="I25:J25"/>
    <mergeCell ref="I24:J24"/>
    <mergeCell ref="M24:N24"/>
    <mergeCell ref="Q25:R25"/>
    <mergeCell ref="I27:J27"/>
    <mergeCell ref="I28:J28"/>
    <mergeCell ref="Q27:R27"/>
    <mergeCell ref="K27:L27"/>
    <mergeCell ref="M27:N27"/>
    <mergeCell ref="M22:N22"/>
    <mergeCell ref="K22:L22"/>
    <mergeCell ref="O25:P25"/>
    <mergeCell ref="K25:L25"/>
    <mergeCell ref="M26:N26"/>
    <mergeCell ref="M25:N25"/>
    <mergeCell ref="I26:J26"/>
    <mergeCell ref="K26:L26"/>
    <mergeCell ref="A20:S20"/>
    <mergeCell ref="S24:T24"/>
    <mergeCell ref="O26:P26"/>
    <mergeCell ref="S26:T26"/>
    <mergeCell ref="Q23:R23"/>
    <mergeCell ref="O22:P22"/>
    <mergeCell ref="E24:F24"/>
    <mergeCell ref="O24:P24"/>
    <mergeCell ref="Q26:R26"/>
    <mergeCell ref="E25:F25"/>
    <mergeCell ref="G25:H25"/>
    <mergeCell ref="B25:D25"/>
    <mergeCell ref="A21:A22"/>
    <mergeCell ref="E22:F22"/>
    <mergeCell ref="S25:T25"/>
    <mergeCell ref="Q24:R24"/>
    <mergeCell ref="S22:T22"/>
    <mergeCell ref="R1:S1"/>
    <mergeCell ref="A2:S2"/>
    <mergeCell ref="A3:S3"/>
    <mergeCell ref="A5:S5"/>
    <mergeCell ref="B9:C9"/>
    <mergeCell ref="A7:I7"/>
    <mergeCell ref="D9:E9"/>
    <mergeCell ref="F9:G9"/>
    <mergeCell ref="H1:I1"/>
    <mergeCell ref="J9:K9"/>
    <mergeCell ref="H9:I9"/>
    <mergeCell ref="D10:E10"/>
    <mergeCell ref="B37:D37"/>
    <mergeCell ref="G36:H36"/>
    <mergeCell ref="G37:H37"/>
    <mergeCell ref="E29:F29"/>
    <mergeCell ref="G29:H29"/>
    <mergeCell ref="B26:D26"/>
    <mergeCell ref="B28:D28"/>
    <mergeCell ref="E28:F28"/>
    <mergeCell ref="G28:H28"/>
    <mergeCell ref="G26:H26"/>
    <mergeCell ref="B33:H33"/>
    <mergeCell ref="B29:D29"/>
    <mergeCell ref="B31:D31"/>
    <mergeCell ref="E31:F31"/>
    <mergeCell ref="G31:H31"/>
    <mergeCell ref="B27:D27"/>
    <mergeCell ref="E27:F27"/>
    <mergeCell ref="G27:H27"/>
    <mergeCell ref="G23:H23"/>
    <mergeCell ref="E26:F26"/>
    <mergeCell ref="G24:H24"/>
    <mergeCell ref="D13:E13"/>
    <mergeCell ref="F13:G13"/>
    <mergeCell ref="D11:E11"/>
    <mergeCell ref="E23:F23"/>
    <mergeCell ref="K23:L23"/>
    <mergeCell ref="M21:T21"/>
    <mergeCell ref="B21:D22"/>
    <mergeCell ref="E21:L21"/>
    <mergeCell ref="Q22:R22"/>
    <mergeCell ref="J13:K13"/>
    <mergeCell ref="J11:K11"/>
    <mergeCell ref="F11:G11"/>
    <mergeCell ref="H11:I11"/>
    <mergeCell ref="G22:H22"/>
    <mergeCell ref="I23:J23"/>
    <mergeCell ref="B12:C12"/>
    <mergeCell ref="H13:I13"/>
    <mergeCell ref="H12:I12"/>
    <mergeCell ref="A15:G15"/>
    <mergeCell ref="C16:D16"/>
    <mergeCell ref="A16:B16"/>
    <mergeCell ref="A17:B17"/>
    <mergeCell ref="D12:E12"/>
    <mergeCell ref="F12:G12"/>
    <mergeCell ref="C17:D17"/>
    <mergeCell ref="B13:C13"/>
    <mergeCell ref="F10:G10"/>
    <mergeCell ref="H10:I10"/>
    <mergeCell ref="B10:C10"/>
    <mergeCell ref="B23:D23"/>
    <mergeCell ref="B24:D24"/>
    <mergeCell ref="M53:P53"/>
    <mergeCell ref="M55:P55"/>
    <mergeCell ref="M54:P54"/>
    <mergeCell ref="Q53:V53"/>
    <mergeCell ref="Q54:V54"/>
    <mergeCell ref="Q35:R35"/>
    <mergeCell ref="I30:J30"/>
    <mergeCell ref="B30:D30"/>
    <mergeCell ref="K31:L31"/>
    <mergeCell ref="E30:F30"/>
    <mergeCell ref="K29:L29"/>
    <mergeCell ref="G30:H30"/>
    <mergeCell ref="I31:J31"/>
    <mergeCell ref="J10:K10"/>
    <mergeCell ref="B11:C11"/>
    <mergeCell ref="M23:N23"/>
    <mergeCell ref="O23:P23"/>
    <mergeCell ref="K24:L24"/>
    <mergeCell ref="I22:J22"/>
    <mergeCell ref="A44:A45"/>
    <mergeCell ref="A48:T48"/>
    <mergeCell ref="S35:T35"/>
    <mergeCell ref="I36:J36"/>
    <mergeCell ref="I37:J37"/>
    <mergeCell ref="B44:D44"/>
    <mergeCell ref="E44:G44"/>
    <mergeCell ref="E38:F38"/>
    <mergeCell ref="E39:F39"/>
    <mergeCell ref="E40:F40"/>
    <mergeCell ref="E35:J35"/>
    <mergeCell ref="G38:H38"/>
    <mergeCell ref="B38:D38"/>
    <mergeCell ref="H44:H45"/>
    <mergeCell ref="B39:D39"/>
    <mergeCell ref="B40:D40"/>
    <mergeCell ref="I40:J40"/>
    <mergeCell ref="G40:H40"/>
    <mergeCell ref="Q40:V40"/>
    <mergeCell ref="A43:I43"/>
    <mergeCell ref="G39:H39"/>
    <mergeCell ref="K40:L40"/>
    <mergeCell ref="M40:N40"/>
    <mergeCell ref="O40:P40"/>
  </mergeCells>
  <phoneticPr fontId="0" type="noConversion"/>
  <printOptions horizontalCentered="1"/>
  <pageMargins left="0.70866141732283472" right="0.56000000000000005" top="0.23622047244094491" bottom="0" header="0.31496062992125984" footer="0.31496062992125984"/>
  <pageSetup paperSize="9" scale="63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N46"/>
  <sheetViews>
    <sheetView topLeftCell="A13" zoomScaleSheetLayoutView="90" workbookViewId="0">
      <selection activeCell="A37" sqref="A37"/>
    </sheetView>
  </sheetViews>
  <sheetFormatPr defaultRowHeight="12.75"/>
  <cols>
    <col min="1" max="1" width="7.140625" style="503" customWidth="1"/>
    <col min="2" max="2" width="13.5703125" style="503" customWidth="1"/>
    <col min="3" max="3" width="16.7109375" style="503" customWidth="1"/>
    <col min="4" max="4" width="9.42578125" style="503" customWidth="1"/>
    <col min="5" max="5" width="9" style="503" customWidth="1"/>
    <col min="6" max="6" width="11.5703125" style="503" customWidth="1"/>
    <col min="7" max="8" width="10.42578125" style="503" customWidth="1"/>
    <col min="9" max="10" width="10.42578125" style="695" customWidth="1"/>
    <col min="11" max="11" width="10.5703125" style="503" customWidth="1"/>
    <col min="12" max="12" width="10.42578125" style="503" customWidth="1"/>
    <col min="13" max="13" width="11.5703125" style="503" customWidth="1"/>
    <col min="14" max="14" width="13" style="503" customWidth="1"/>
    <col min="15" max="16384" width="9.140625" style="503"/>
  </cols>
  <sheetData>
    <row r="1" spans="1:14" ht="18">
      <c r="A1" s="986" t="s">
        <v>0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N1" s="607" t="s">
        <v>484</v>
      </c>
    </row>
    <row r="2" spans="1:14" ht="21">
      <c r="A2" s="987" t="s">
        <v>857</v>
      </c>
      <c r="B2" s="987"/>
      <c r="C2" s="987"/>
      <c r="D2" s="987"/>
      <c r="E2" s="987"/>
      <c r="F2" s="987"/>
      <c r="G2" s="987"/>
      <c r="H2" s="987"/>
      <c r="I2" s="987"/>
      <c r="J2" s="987"/>
      <c r="K2" s="987"/>
    </row>
    <row r="3" spans="1:14" ht="15">
      <c r="A3" s="504"/>
      <c r="B3" s="504"/>
      <c r="C3" s="504"/>
      <c r="D3" s="504"/>
      <c r="E3" s="504"/>
      <c r="F3" s="504"/>
      <c r="G3" s="504"/>
      <c r="H3" s="504"/>
      <c r="I3" s="698"/>
      <c r="J3" s="698"/>
    </row>
    <row r="4" spans="1:14" ht="18">
      <c r="A4" s="986" t="s">
        <v>483</v>
      </c>
      <c r="B4" s="986"/>
      <c r="C4" s="986"/>
      <c r="D4" s="986"/>
      <c r="E4" s="986"/>
      <c r="F4" s="986"/>
      <c r="G4" s="986"/>
      <c r="H4" s="986"/>
      <c r="I4" s="709"/>
      <c r="J4" s="709"/>
    </row>
    <row r="5" spans="1:14" ht="15">
      <c r="A5" s="411" t="s">
        <v>700</v>
      </c>
      <c r="B5" s="411"/>
      <c r="C5" s="505"/>
      <c r="D5" s="505"/>
      <c r="E5" s="505"/>
      <c r="F5" s="505"/>
      <c r="G5" s="505"/>
      <c r="H5" s="504"/>
      <c r="I5" s="698"/>
      <c r="J5" s="698"/>
      <c r="L5" s="633" t="s">
        <v>870</v>
      </c>
    </row>
    <row r="6" spans="1:14" ht="28.5" customHeight="1">
      <c r="A6" s="1126" t="s">
        <v>2</v>
      </c>
      <c r="B6" s="1126" t="s">
        <v>33</v>
      </c>
      <c r="C6" s="1002" t="s">
        <v>370</v>
      </c>
      <c r="D6" s="1162" t="s">
        <v>421</v>
      </c>
      <c r="E6" s="1162"/>
      <c r="F6" s="1162"/>
      <c r="G6" s="1162"/>
      <c r="H6" s="1163"/>
      <c r="I6" s="1020" t="s">
        <v>508</v>
      </c>
      <c r="J6" s="1020" t="s">
        <v>509</v>
      </c>
      <c r="K6" s="1122" t="s">
        <v>463</v>
      </c>
      <c r="L6" s="1122"/>
      <c r="M6" s="1122"/>
      <c r="N6" s="1122"/>
    </row>
    <row r="7" spans="1:14" ht="39" customHeight="1">
      <c r="A7" s="1127"/>
      <c r="B7" s="1127"/>
      <c r="C7" s="1002"/>
      <c r="D7" s="628" t="s">
        <v>420</v>
      </c>
      <c r="E7" s="628" t="s">
        <v>1115</v>
      </c>
      <c r="F7" s="628" t="s">
        <v>1114</v>
      </c>
      <c r="G7" s="857" t="s">
        <v>371</v>
      </c>
      <c r="H7" s="628" t="s">
        <v>43</v>
      </c>
      <c r="I7" s="1020"/>
      <c r="J7" s="1020"/>
      <c r="K7" s="635" t="s">
        <v>372</v>
      </c>
      <c r="L7" s="710" t="s">
        <v>464</v>
      </c>
      <c r="M7" s="628" t="s">
        <v>373</v>
      </c>
      <c r="N7" s="710" t="s">
        <v>374</v>
      </c>
    </row>
    <row r="8" spans="1:14" ht="15">
      <c r="A8" s="602" t="s">
        <v>238</v>
      </c>
      <c r="B8" s="602" t="s">
        <v>239</v>
      </c>
      <c r="C8" s="602" t="s">
        <v>240</v>
      </c>
      <c r="D8" s="602" t="s">
        <v>241</v>
      </c>
      <c r="E8" s="602" t="s">
        <v>242</v>
      </c>
      <c r="F8" s="602" t="s">
        <v>243</v>
      </c>
      <c r="G8" s="602" t="s">
        <v>244</v>
      </c>
      <c r="H8" s="602" t="s">
        <v>245</v>
      </c>
      <c r="I8" s="602" t="s">
        <v>257</v>
      </c>
      <c r="J8" s="602" t="s">
        <v>258</v>
      </c>
      <c r="K8" s="602" t="s">
        <v>259</v>
      </c>
      <c r="L8" s="602" t="s">
        <v>287</v>
      </c>
      <c r="M8" s="602" t="s">
        <v>288</v>
      </c>
      <c r="N8" s="602" t="s">
        <v>289</v>
      </c>
    </row>
    <row r="9" spans="1:14" ht="14.25">
      <c r="A9" s="630">
        <v>1</v>
      </c>
      <c r="B9" s="423" t="s">
        <v>652</v>
      </c>
      <c r="C9" s="711">
        <v>1639</v>
      </c>
      <c r="D9" s="711">
        <v>134</v>
      </c>
      <c r="E9" s="711">
        <v>124</v>
      </c>
      <c r="F9" s="711">
        <v>1236</v>
      </c>
      <c r="G9" s="711">
        <v>83</v>
      </c>
      <c r="H9" s="711">
        <v>369</v>
      </c>
      <c r="I9" s="712">
        <v>1639</v>
      </c>
      <c r="J9" s="712">
        <v>1639</v>
      </c>
      <c r="K9" s="711">
        <v>1639</v>
      </c>
      <c r="L9" s="711">
        <v>0</v>
      </c>
      <c r="M9" s="711">
        <v>0</v>
      </c>
      <c r="N9" s="711">
        <v>1639</v>
      </c>
    </row>
    <row r="10" spans="1:14" ht="14.25">
      <c r="A10" s="630">
        <v>2</v>
      </c>
      <c r="B10" s="423" t="s">
        <v>653</v>
      </c>
      <c r="C10" s="711">
        <v>4964</v>
      </c>
      <c r="D10" s="711">
        <v>652</v>
      </c>
      <c r="E10" s="711">
        <v>1673</v>
      </c>
      <c r="F10" s="711">
        <v>4276</v>
      </c>
      <c r="G10" s="711">
        <v>239</v>
      </c>
      <c r="H10" s="711">
        <v>378</v>
      </c>
      <c r="I10" s="712">
        <v>4964</v>
      </c>
      <c r="J10" s="712">
        <v>4964</v>
      </c>
      <c r="K10" s="711">
        <v>4964</v>
      </c>
      <c r="L10" s="711">
        <v>0</v>
      </c>
      <c r="M10" s="711">
        <v>0</v>
      </c>
      <c r="N10" s="711">
        <v>4964</v>
      </c>
    </row>
    <row r="11" spans="1:14" ht="14.25">
      <c r="A11" s="630">
        <v>3</v>
      </c>
      <c r="B11" s="423" t="s">
        <v>654</v>
      </c>
      <c r="C11" s="711">
        <v>3924</v>
      </c>
      <c r="D11" s="711">
        <v>956</v>
      </c>
      <c r="E11" s="711">
        <v>919</v>
      </c>
      <c r="F11" s="711">
        <v>3201</v>
      </c>
      <c r="G11" s="711">
        <v>118</v>
      </c>
      <c r="H11" s="711">
        <v>428</v>
      </c>
      <c r="I11" s="712">
        <v>3924</v>
      </c>
      <c r="J11" s="712">
        <v>3924</v>
      </c>
      <c r="K11" s="711">
        <v>3924</v>
      </c>
      <c r="L11" s="711">
        <v>77</v>
      </c>
      <c r="M11" s="711">
        <v>191</v>
      </c>
      <c r="N11" s="711">
        <v>3924</v>
      </c>
    </row>
    <row r="12" spans="1:14" ht="14.25">
      <c r="A12" s="630">
        <v>4</v>
      </c>
      <c r="B12" s="423" t="s">
        <v>655</v>
      </c>
      <c r="C12" s="711">
        <v>4734</v>
      </c>
      <c r="D12" s="711">
        <v>1256</v>
      </c>
      <c r="E12" s="711">
        <v>1531</v>
      </c>
      <c r="F12" s="711">
        <v>4085</v>
      </c>
      <c r="G12" s="711">
        <v>64</v>
      </c>
      <c r="H12" s="711">
        <v>331</v>
      </c>
      <c r="I12" s="712">
        <v>4734</v>
      </c>
      <c r="J12" s="712">
        <v>4734</v>
      </c>
      <c r="K12" s="711">
        <v>4734</v>
      </c>
      <c r="L12" s="711">
        <v>3775</v>
      </c>
      <c r="M12" s="711">
        <v>1417</v>
      </c>
      <c r="N12" s="711">
        <v>4734</v>
      </c>
    </row>
    <row r="13" spans="1:14" ht="14.25">
      <c r="A13" s="630">
        <v>5</v>
      </c>
      <c r="B13" s="423" t="s">
        <v>656</v>
      </c>
      <c r="C13" s="711">
        <v>3250</v>
      </c>
      <c r="D13" s="711">
        <v>634</v>
      </c>
      <c r="E13" s="711">
        <v>459</v>
      </c>
      <c r="F13" s="711">
        <v>3131</v>
      </c>
      <c r="G13" s="711">
        <v>105</v>
      </c>
      <c r="H13" s="711">
        <v>137</v>
      </c>
      <c r="I13" s="712">
        <v>3250</v>
      </c>
      <c r="J13" s="712">
        <v>3250</v>
      </c>
      <c r="K13" s="711">
        <v>3250</v>
      </c>
      <c r="L13" s="711">
        <v>0</v>
      </c>
      <c r="M13" s="711">
        <v>0</v>
      </c>
      <c r="N13" s="711">
        <v>3250</v>
      </c>
    </row>
    <row r="14" spans="1:14" ht="14.25">
      <c r="A14" s="630">
        <v>6</v>
      </c>
      <c r="B14" s="423" t="s">
        <v>657</v>
      </c>
      <c r="C14" s="711">
        <v>2238</v>
      </c>
      <c r="D14" s="711">
        <v>411</v>
      </c>
      <c r="E14" s="711">
        <v>217</v>
      </c>
      <c r="F14" s="711">
        <v>2050</v>
      </c>
      <c r="G14" s="711">
        <v>49</v>
      </c>
      <c r="H14" s="711">
        <v>71</v>
      </c>
      <c r="I14" s="712">
        <v>2238</v>
      </c>
      <c r="J14" s="712">
        <v>2238</v>
      </c>
      <c r="K14" s="711">
        <v>2238</v>
      </c>
      <c r="L14" s="711">
        <v>407</v>
      </c>
      <c r="M14" s="711">
        <v>423</v>
      </c>
      <c r="N14" s="711">
        <v>2238</v>
      </c>
    </row>
    <row r="15" spans="1:14" ht="14.25">
      <c r="A15" s="630">
        <v>7</v>
      </c>
      <c r="B15" s="423" t="s">
        <v>658</v>
      </c>
      <c r="C15" s="711">
        <v>3023</v>
      </c>
      <c r="D15" s="711">
        <v>110</v>
      </c>
      <c r="E15" s="711">
        <v>368</v>
      </c>
      <c r="F15" s="711">
        <v>2905</v>
      </c>
      <c r="G15" s="711">
        <v>110</v>
      </c>
      <c r="H15" s="711">
        <v>132</v>
      </c>
      <c r="I15" s="712">
        <v>3023</v>
      </c>
      <c r="J15" s="712">
        <v>3023</v>
      </c>
      <c r="K15" s="711">
        <v>3023</v>
      </c>
      <c r="L15" s="711">
        <v>0</v>
      </c>
      <c r="M15" s="711">
        <v>0</v>
      </c>
      <c r="N15" s="711">
        <v>3023</v>
      </c>
    </row>
    <row r="16" spans="1:14" ht="14.25">
      <c r="A16" s="630">
        <v>8</v>
      </c>
      <c r="B16" s="423" t="s">
        <v>659</v>
      </c>
      <c r="C16" s="711">
        <v>1048</v>
      </c>
      <c r="D16" s="711">
        <v>863</v>
      </c>
      <c r="E16" s="711">
        <v>434</v>
      </c>
      <c r="F16" s="711">
        <v>49</v>
      </c>
      <c r="G16" s="711">
        <v>52</v>
      </c>
      <c r="H16" s="711">
        <v>74</v>
      </c>
      <c r="I16" s="712">
        <v>1048</v>
      </c>
      <c r="J16" s="712">
        <v>1048</v>
      </c>
      <c r="K16" s="711">
        <v>1048</v>
      </c>
      <c r="L16" s="711">
        <v>0</v>
      </c>
      <c r="M16" s="711">
        <v>0</v>
      </c>
      <c r="N16" s="711">
        <v>1048</v>
      </c>
    </row>
    <row r="17" spans="1:14" ht="14.25">
      <c r="A17" s="630">
        <v>9</v>
      </c>
      <c r="B17" s="423" t="s">
        <v>660</v>
      </c>
      <c r="C17" s="713">
        <v>4172</v>
      </c>
      <c r="D17" s="713">
        <v>1450</v>
      </c>
      <c r="E17" s="713">
        <v>2054</v>
      </c>
      <c r="F17" s="713">
        <v>3031</v>
      </c>
      <c r="G17" s="713">
        <v>54</v>
      </c>
      <c r="H17" s="713">
        <v>398</v>
      </c>
      <c r="I17" s="714">
        <v>4172</v>
      </c>
      <c r="J17" s="714">
        <v>4172</v>
      </c>
      <c r="K17" s="713">
        <v>4172</v>
      </c>
      <c r="L17" s="713">
        <v>559</v>
      </c>
      <c r="M17" s="713">
        <v>0</v>
      </c>
      <c r="N17" s="713">
        <v>4172</v>
      </c>
    </row>
    <row r="18" spans="1:14" ht="14.25">
      <c r="A18" s="630">
        <v>10</v>
      </c>
      <c r="B18" s="423" t="s">
        <v>661</v>
      </c>
      <c r="C18" s="713">
        <v>3043</v>
      </c>
      <c r="D18" s="713">
        <v>1688</v>
      </c>
      <c r="E18" s="713">
        <v>1282</v>
      </c>
      <c r="F18" s="713">
        <v>2219</v>
      </c>
      <c r="G18" s="713">
        <v>83</v>
      </c>
      <c r="H18" s="713">
        <v>195</v>
      </c>
      <c r="I18" s="714">
        <v>3043</v>
      </c>
      <c r="J18" s="714">
        <v>3043</v>
      </c>
      <c r="K18" s="713">
        <v>3043</v>
      </c>
      <c r="L18" s="713">
        <v>3045</v>
      </c>
      <c r="M18" s="713">
        <v>1280</v>
      </c>
      <c r="N18" s="713">
        <v>3043</v>
      </c>
    </row>
    <row r="19" spans="1:14" ht="14.25">
      <c r="A19" s="630">
        <v>11</v>
      </c>
      <c r="B19" s="423" t="s">
        <v>662</v>
      </c>
      <c r="C19" s="713">
        <v>2262</v>
      </c>
      <c r="D19" s="713">
        <v>1218</v>
      </c>
      <c r="E19" s="713">
        <v>347</v>
      </c>
      <c r="F19" s="713">
        <v>1941</v>
      </c>
      <c r="G19" s="713">
        <v>163</v>
      </c>
      <c r="H19" s="713">
        <v>61</v>
      </c>
      <c r="I19" s="714">
        <v>2262</v>
      </c>
      <c r="J19" s="714">
        <v>2262</v>
      </c>
      <c r="K19" s="713">
        <v>2262</v>
      </c>
      <c r="L19" s="713">
        <v>0</v>
      </c>
      <c r="M19" s="713">
        <v>0</v>
      </c>
      <c r="N19" s="713">
        <v>2262</v>
      </c>
    </row>
    <row r="20" spans="1:14" ht="14.25">
      <c r="A20" s="630">
        <v>12</v>
      </c>
      <c r="B20" s="423" t="s">
        <v>663</v>
      </c>
      <c r="C20" s="713">
        <v>2089</v>
      </c>
      <c r="D20" s="713">
        <v>1150</v>
      </c>
      <c r="E20" s="713">
        <v>1717</v>
      </c>
      <c r="F20" s="713">
        <v>185</v>
      </c>
      <c r="G20" s="713">
        <v>36</v>
      </c>
      <c r="H20" s="713">
        <v>405</v>
      </c>
      <c r="I20" s="714">
        <v>2089</v>
      </c>
      <c r="J20" s="714">
        <v>2089</v>
      </c>
      <c r="K20" s="713">
        <v>2089</v>
      </c>
      <c r="L20" s="713">
        <v>850</v>
      </c>
      <c r="M20" s="713">
        <v>500</v>
      </c>
      <c r="N20" s="713">
        <v>2089</v>
      </c>
    </row>
    <row r="21" spans="1:14" ht="14.25">
      <c r="A21" s="630">
        <v>13</v>
      </c>
      <c r="B21" s="423" t="s">
        <v>664</v>
      </c>
      <c r="C21" s="713">
        <v>3297</v>
      </c>
      <c r="D21" s="713">
        <v>2338</v>
      </c>
      <c r="E21" s="713">
        <v>729</v>
      </c>
      <c r="F21" s="713">
        <v>2370</v>
      </c>
      <c r="G21" s="713">
        <v>79</v>
      </c>
      <c r="H21" s="713">
        <v>557</v>
      </c>
      <c r="I21" s="714">
        <v>3297</v>
      </c>
      <c r="J21" s="714">
        <v>3297</v>
      </c>
      <c r="K21" s="713">
        <v>3297</v>
      </c>
      <c r="L21" s="713">
        <v>0</v>
      </c>
      <c r="M21" s="713">
        <v>0</v>
      </c>
      <c r="N21" s="713">
        <v>3297</v>
      </c>
    </row>
    <row r="22" spans="1:14" ht="14.25">
      <c r="A22" s="630">
        <v>14</v>
      </c>
      <c r="B22" s="423" t="s">
        <v>665</v>
      </c>
      <c r="C22" s="713">
        <v>5871</v>
      </c>
      <c r="D22" s="713">
        <v>302</v>
      </c>
      <c r="E22" s="713">
        <v>1150</v>
      </c>
      <c r="F22" s="713">
        <v>5458</v>
      </c>
      <c r="G22" s="713">
        <v>87</v>
      </c>
      <c r="H22" s="713">
        <v>414</v>
      </c>
      <c r="I22" s="714">
        <v>5871</v>
      </c>
      <c r="J22" s="714">
        <v>5871</v>
      </c>
      <c r="K22" s="713">
        <v>5871</v>
      </c>
      <c r="L22" s="713">
        <v>5866</v>
      </c>
      <c r="M22" s="713">
        <v>5866</v>
      </c>
      <c r="N22" s="713">
        <v>5871</v>
      </c>
    </row>
    <row r="23" spans="1:14" ht="14.25">
      <c r="A23" s="630">
        <v>15</v>
      </c>
      <c r="B23" s="423" t="s">
        <v>666</v>
      </c>
      <c r="C23" s="713">
        <v>5912</v>
      </c>
      <c r="D23" s="713">
        <v>2956</v>
      </c>
      <c r="E23" s="713">
        <v>1707</v>
      </c>
      <c r="F23" s="713">
        <v>3321</v>
      </c>
      <c r="G23" s="713">
        <v>77</v>
      </c>
      <c r="H23" s="713">
        <v>1259</v>
      </c>
      <c r="I23" s="714">
        <v>5912</v>
      </c>
      <c r="J23" s="714">
        <v>5912</v>
      </c>
      <c r="K23" s="713">
        <v>5912</v>
      </c>
      <c r="L23" s="713">
        <v>709</v>
      </c>
      <c r="M23" s="713">
        <v>355</v>
      </c>
      <c r="N23" s="713">
        <v>5912</v>
      </c>
    </row>
    <row r="24" spans="1:14" ht="14.25">
      <c r="A24" s="630">
        <v>16</v>
      </c>
      <c r="B24" s="423" t="s">
        <v>667</v>
      </c>
      <c r="C24" s="713">
        <v>6534</v>
      </c>
      <c r="D24" s="713">
        <v>1653</v>
      </c>
      <c r="E24" s="713">
        <v>3432</v>
      </c>
      <c r="F24" s="713">
        <v>3858</v>
      </c>
      <c r="G24" s="713">
        <v>290</v>
      </c>
      <c r="H24" s="713">
        <v>711</v>
      </c>
      <c r="I24" s="714">
        <v>6534</v>
      </c>
      <c r="J24" s="714">
        <v>6534</v>
      </c>
      <c r="K24" s="713">
        <v>6534</v>
      </c>
      <c r="L24" s="713">
        <v>0</v>
      </c>
      <c r="M24" s="713">
        <v>0</v>
      </c>
      <c r="N24" s="713">
        <v>6534</v>
      </c>
    </row>
    <row r="25" spans="1:14" ht="14.25">
      <c r="A25" s="630">
        <v>17</v>
      </c>
      <c r="B25" s="423" t="s">
        <v>668</v>
      </c>
      <c r="C25" s="713">
        <v>4126</v>
      </c>
      <c r="D25" s="713">
        <v>896</v>
      </c>
      <c r="E25" s="713">
        <v>1153</v>
      </c>
      <c r="F25" s="713">
        <v>3689</v>
      </c>
      <c r="G25" s="713">
        <v>93</v>
      </c>
      <c r="H25" s="713">
        <v>199</v>
      </c>
      <c r="I25" s="714">
        <v>4126</v>
      </c>
      <c r="J25" s="714">
        <v>4126</v>
      </c>
      <c r="K25" s="713">
        <v>4126</v>
      </c>
      <c r="L25" s="713">
        <v>379</v>
      </c>
      <c r="M25" s="713">
        <v>293</v>
      </c>
      <c r="N25" s="713">
        <v>4126</v>
      </c>
    </row>
    <row r="26" spans="1:14" ht="14.25">
      <c r="A26" s="630">
        <v>18</v>
      </c>
      <c r="B26" s="423" t="s">
        <v>669</v>
      </c>
      <c r="C26" s="713">
        <v>5897</v>
      </c>
      <c r="D26" s="713">
        <v>1740</v>
      </c>
      <c r="E26" s="713">
        <v>1950</v>
      </c>
      <c r="F26" s="713">
        <v>4261</v>
      </c>
      <c r="G26" s="713">
        <v>99</v>
      </c>
      <c r="H26" s="713">
        <v>498</v>
      </c>
      <c r="I26" s="714">
        <v>5897</v>
      </c>
      <c r="J26" s="714">
        <v>5897</v>
      </c>
      <c r="K26" s="713">
        <v>5897</v>
      </c>
      <c r="L26" s="713">
        <v>5899</v>
      </c>
      <c r="M26" s="713">
        <v>0</v>
      </c>
      <c r="N26" s="713">
        <v>5897</v>
      </c>
    </row>
    <row r="27" spans="1:14" ht="14.25">
      <c r="A27" s="630">
        <v>19</v>
      </c>
      <c r="B27" s="423" t="s">
        <v>670</v>
      </c>
      <c r="C27" s="713">
        <v>6212</v>
      </c>
      <c r="D27" s="713">
        <v>934</v>
      </c>
      <c r="E27" s="713">
        <v>1461</v>
      </c>
      <c r="F27" s="713">
        <v>5260</v>
      </c>
      <c r="G27" s="713">
        <v>306</v>
      </c>
      <c r="H27" s="713">
        <v>599</v>
      </c>
      <c r="I27" s="714">
        <v>6212</v>
      </c>
      <c r="J27" s="714">
        <v>6212</v>
      </c>
      <c r="K27" s="713">
        <v>6212</v>
      </c>
      <c r="L27" s="713">
        <v>372</v>
      </c>
      <c r="M27" s="713">
        <v>310</v>
      </c>
      <c r="N27" s="713">
        <v>6212</v>
      </c>
    </row>
    <row r="28" spans="1:14" ht="14.25">
      <c r="A28" s="630">
        <v>20</v>
      </c>
      <c r="B28" s="423" t="s">
        <v>671</v>
      </c>
      <c r="C28" s="713">
        <v>4391</v>
      </c>
      <c r="D28" s="713">
        <v>1118</v>
      </c>
      <c r="E28" s="713">
        <v>969</v>
      </c>
      <c r="F28" s="713">
        <v>3766</v>
      </c>
      <c r="G28" s="713">
        <v>319</v>
      </c>
      <c r="H28" s="713">
        <v>350</v>
      </c>
      <c r="I28" s="714">
        <v>4391</v>
      </c>
      <c r="J28" s="714">
        <v>4391</v>
      </c>
      <c r="K28" s="713">
        <v>4391</v>
      </c>
      <c r="L28" s="713">
        <v>449</v>
      </c>
      <c r="M28" s="713">
        <v>206</v>
      </c>
      <c r="N28" s="713">
        <v>4391</v>
      </c>
    </row>
    <row r="29" spans="1:14" ht="14.25">
      <c r="A29" s="630">
        <v>21</v>
      </c>
      <c r="B29" s="423" t="s">
        <v>672</v>
      </c>
      <c r="C29" s="713">
        <v>808</v>
      </c>
      <c r="D29" s="713">
        <v>155</v>
      </c>
      <c r="E29" s="713">
        <v>154</v>
      </c>
      <c r="F29" s="713">
        <v>621</v>
      </c>
      <c r="G29" s="713">
        <v>158</v>
      </c>
      <c r="H29" s="713">
        <v>113</v>
      </c>
      <c r="I29" s="714">
        <v>808</v>
      </c>
      <c r="J29" s="714">
        <v>808</v>
      </c>
      <c r="K29" s="713">
        <v>808</v>
      </c>
      <c r="L29" s="713">
        <v>0</v>
      </c>
      <c r="M29" s="713">
        <v>0</v>
      </c>
      <c r="N29" s="713">
        <v>808</v>
      </c>
    </row>
    <row r="30" spans="1:14" ht="14.25">
      <c r="A30" s="630">
        <v>22</v>
      </c>
      <c r="B30" s="423" t="s">
        <v>673</v>
      </c>
      <c r="C30" s="713">
        <v>1701</v>
      </c>
      <c r="D30" s="713">
        <v>659</v>
      </c>
      <c r="E30" s="713">
        <v>767</v>
      </c>
      <c r="F30" s="713">
        <v>560</v>
      </c>
      <c r="G30" s="713">
        <v>210</v>
      </c>
      <c r="H30" s="713">
        <v>384</v>
      </c>
      <c r="I30" s="714">
        <v>1701</v>
      </c>
      <c r="J30" s="714">
        <v>1701</v>
      </c>
      <c r="K30" s="713">
        <v>1701</v>
      </c>
      <c r="L30" s="713">
        <v>1351</v>
      </c>
      <c r="M30" s="713">
        <v>508</v>
      </c>
      <c r="N30" s="713">
        <v>1701</v>
      </c>
    </row>
    <row r="31" spans="1:14" ht="14.25">
      <c r="A31" s="630">
        <v>23</v>
      </c>
      <c r="B31" s="423" t="s">
        <v>674</v>
      </c>
      <c r="C31" s="713">
        <v>2338</v>
      </c>
      <c r="D31" s="713">
        <v>1265</v>
      </c>
      <c r="E31" s="713">
        <v>916</v>
      </c>
      <c r="F31" s="713">
        <v>1585</v>
      </c>
      <c r="G31" s="713">
        <v>293</v>
      </c>
      <c r="H31" s="713">
        <v>216</v>
      </c>
      <c r="I31" s="714">
        <v>2338</v>
      </c>
      <c r="J31" s="714">
        <v>2338</v>
      </c>
      <c r="K31" s="713">
        <v>2338</v>
      </c>
      <c r="L31" s="713">
        <v>253</v>
      </c>
      <c r="M31" s="713">
        <v>67</v>
      </c>
      <c r="N31" s="713">
        <v>2338</v>
      </c>
    </row>
    <row r="32" spans="1:14" ht="14.25">
      <c r="A32" s="426">
        <v>24</v>
      </c>
      <c r="B32" s="423" t="s">
        <v>675</v>
      </c>
      <c r="C32" s="713">
        <v>462</v>
      </c>
      <c r="D32" s="713">
        <v>256</v>
      </c>
      <c r="E32" s="713">
        <v>420</v>
      </c>
      <c r="F32" s="713">
        <v>17</v>
      </c>
      <c r="G32" s="713">
        <v>13</v>
      </c>
      <c r="H32" s="713">
        <v>56</v>
      </c>
      <c r="I32" s="714">
        <v>462</v>
      </c>
      <c r="J32" s="714">
        <v>462</v>
      </c>
      <c r="K32" s="713">
        <v>462</v>
      </c>
      <c r="L32" s="713">
        <v>123</v>
      </c>
      <c r="M32" s="713">
        <v>0</v>
      </c>
      <c r="N32" s="713">
        <v>462</v>
      </c>
    </row>
    <row r="33" spans="1:14">
      <c r="A33" s="993" t="s">
        <v>16</v>
      </c>
      <c r="B33" s="994"/>
      <c r="C33" s="648">
        <f t="shared" ref="C33:N33" si="0">SUM(C9:C32)</f>
        <v>83935</v>
      </c>
      <c r="D33" s="648">
        <f t="shared" si="0"/>
        <v>24794</v>
      </c>
      <c r="E33" s="648">
        <f>SUM(E9:E32)</f>
        <v>25933</v>
      </c>
      <c r="F33" s="648">
        <f>SUM(F9:F32)</f>
        <v>63075</v>
      </c>
      <c r="G33" s="648">
        <f>SUM(G9:G32)</f>
        <v>3180</v>
      </c>
      <c r="H33" s="648">
        <f>SUM(H9:H32)</f>
        <v>8335</v>
      </c>
      <c r="I33" s="715">
        <f t="shared" si="0"/>
        <v>83935</v>
      </c>
      <c r="J33" s="715">
        <f t="shared" si="0"/>
        <v>83935</v>
      </c>
      <c r="K33" s="648">
        <f t="shared" si="0"/>
        <v>83935</v>
      </c>
      <c r="L33" s="648">
        <f t="shared" si="0"/>
        <v>24114</v>
      </c>
      <c r="M33" s="648">
        <f t="shared" si="0"/>
        <v>11416</v>
      </c>
      <c r="N33" s="648">
        <f t="shared" si="0"/>
        <v>83935</v>
      </c>
    </row>
    <row r="34" spans="1:14">
      <c r="I34" s="503"/>
      <c r="J34" s="503"/>
    </row>
    <row r="35" spans="1:14">
      <c r="I35" s="503"/>
      <c r="J35" s="503"/>
    </row>
    <row r="36" spans="1:14">
      <c r="I36" s="503"/>
      <c r="J36" s="503"/>
    </row>
    <row r="37" spans="1:14" ht="12.75" customHeight="1">
      <c r="A37" s="9" t="s">
        <v>1117</v>
      </c>
      <c r="B37" s="694"/>
      <c r="C37" s="694"/>
      <c r="D37" s="694"/>
      <c r="E37" s="1141" t="s">
        <v>849</v>
      </c>
      <c r="F37" s="1141"/>
      <c r="G37" s="1141"/>
      <c r="I37" s="503"/>
      <c r="J37" s="503"/>
      <c r="K37" s="985" t="s">
        <v>846</v>
      </c>
      <c r="L37" s="985"/>
      <c r="M37" s="985"/>
      <c r="N37" s="985"/>
    </row>
    <row r="38" spans="1:14" ht="12.75" customHeight="1">
      <c r="A38" s="694"/>
      <c r="B38" s="694"/>
      <c r="C38" s="694"/>
      <c r="D38" s="694"/>
      <c r="E38" s="1141" t="s">
        <v>850</v>
      </c>
      <c r="F38" s="1141"/>
      <c r="G38" s="1141"/>
      <c r="I38" s="503"/>
      <c r="J38" s="503"/>
      <c r="K38" s="1001" t="s">
        <v>845</v>
      </c>
      <c r="L38" s="1001"/>
      <c r="M38" s="1001"/>
      <c r="N38" s="1001"/>
    </row>
    <row r="39" spans="1:14" ht="12.75" customHeight="1">
      <c r="E39" s="1141" t="s">
        <v>851</v>
      </c>
      <c r="F39" s="1141"/>
      <c r="G39" s="1141"/>
      <c r="I39" s="503"/>
      <c r="J39" s="503"/>
    </row>
    <row r="40" spans="1:14" ht="12.75" customHeight="1">
      <c r="I40" s="503"/>
      <c r="J40" s="503"/>
    </row>
    <row r="41" spans="1:14">
      <c r="I41" s="503"/>
      <c r="J41" s="503"/>
    </row>
    <row r="42" spans="1:14">
      <c r="I42" s="503"/>
      <c r="J42" s="503"/>
    </row>
    <row r="43" spans="1:14">
      <c r="I43" s="503"/>
      <c r="J43" s="503"/>
    </row>
    <row r="44" spans="1:14">
      <c r="I44" s="503"/>
      <c r="J44" s="503"/>
    </row>
    <row r="45" spans="1:14">
      <c r="I45" s="503"/>
      <c r="J45" s="503"/>
    </row>
    <row r="46" spans="1:14">
      <c r="I46" s="503"/>
      <c r="J46" s="503"/>
    </row>
  </sheetData>
  <mergeCells count="16">
    <mergeCell ref="E39:G39"/>
    <mergeCell ref="A1:K1"/>
    <mergeCell ref="A2:K2"/>
    <mergeCell ref="A4:H4"/>
    <mergeCell ref="A6:A7"/>
    <mergeCell ref="B6:B7"/>
    <mergeCell ref="C6:C7"/>
    <mergeCell ref="D6:H6"/>
    <mergeCell ref="I6:I7"/>
    <mergeCell ref="J6:J7"/>
    <mergeCell ref="K6:N6"/>
    <mergeCell ref="A33:B33"/>
    <mergeCell ref="E37:G37"/>
    <mergeCell ref="K37:N37"/>
    <mergeCell ref="E38:G38"/>
    <mergeCell ref="K38:N38"/>
  </mergeCells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232CD"/>
    <pageSetUpPr fitToPage="1"/>
  </sheetPr>
  <dimension ref="A1:I20"/>
  <sheetViews>
    <sheetView view="pageBreakPreview" topLeftCell="A4" zoomScale="120" zoomScaleSheetLayoutView="120" workbookViewId="0">
      <selection activeCell="A18" sqref="A18"/>
    </sheetView>
  </sheetViews>
  <sheetFormatPr defaultRowHeight="12.75"/>
  <cols>
    <col min="1" max="1" width="8.28515625" style="503" customWidth="1"/>
    <col min="2" max="2" width="23.5703125" style="503" customWidth="1"/>
    <col min="3" max="3" width="16.7109375" style="503" customWidth="1"/>
    <col min="4" max="4" width="12.5703125" style="503" customWidth="1"/>
    <col min="5" max="5" width="13" style="503" customWidth="1"/>
    <col min="6" max="6" width="14.7109375" style="503" customWidth="1"/>
    <col min="7" max="7" width="13.5703125" style="503" customWidth="1"/>
    <col min="8" max="8" width="15.5703125" style="503" customWidth="1"/>
    <col min="9" max="16384" width="9.140625" style="503"/>
  </cols>
  <sheetData>
    <row r="1" spans="1:8" ht="18">
      <c r="A1" s="986" t="s">
        <v>0</v>
      </c>
      <c r="B1" s="986"/>
      <c r="C1" s="986"/>
      <c r="D1" s="986"/>
      <c r="E1" s="986"/>
      <c r="F1" s="986"/>
      <c r="G1" s="986"/>
      <c r="H1" s="607" t="s">
        <v>486</v>
      </c>
    </row>
    <row r="2" spans="1:8" ht="21">
      <c r="A2" s="987" t="s">
        <v>857</v>
      </c>
      <c r="B2" s="987"/>
      <c r="C2" s="987"/>
      <c r="D2" s="987"/>
      <c r="E2" s="987"/>
      <c r="F2" s="987"/>
      <c r="G2" s="987"/>
    </row>
    <row r="3" spans="1:8" ht="15">
      <c r="A3" s="504"/>
      <c r="B3" s="504"/>
      <c r="C3" s="504"/>
      <c r="D3" s="504"/>
      <c r="E3" s="504"/>
      <c r="F3" s="504"/>
      <c r="G3" s="504"/>
    </row>
    <row r="4" spans="1:8" ht="18">
      <c r="A4" s="986" t="s">
        <v>485</v>
      </c>
      <c r="B4" s="986"/>
      <c r="C4" s="986"/>
      <c r="D4" s="986"/>
      <c r="E4" s="986"/>
      <c r="F4" s="986"/>
      <c r="G4" s="986"/>
    </row>
    <row r="5" spans="1:8" ht="15">
      <c r="A5" s="411" t="s">
        <v>700</v>
      </c>
      <c r="B5" s="411"/>
      <c r="C5" s="505"/>
      <c r="D5" s="505"/>
      <c r="E5" s="505"/>
      <c r="F5" s="505"/>
      <c r="G5" s="505" t="s">
        <v>870</v>
      </c>
    </row>
    <row r="6" spans="1:8" ht="31.5" customHeight="1">
      <c r="A6" s="1126" t="s">
        <v>2</v>
      </c>
      <c r="B6" s="1126" t="s">
        <v>465</v>
      </c>
      <c r="C6" s="1002" t="s">
        <v>33</v>
      </c>
      <c r="D6" s="1002" t="s">
        <v>470</v>
      </c>
      <c r="E6" s="1002"/>
      <c r="F6" s="1162" t="s">
        <v>471</v>
      </c>
      <c r="G6" s="1162"/>
      <c r="H6" s="1126" t="s">
        <v>206</v>
      </c>
    </row>
    <row r="7" spans="1:8" ht="39" customHeight="1">
      <c r="A7" s="1127"/>
      <c r="B7" s="1127"/>
      <c r="C7" s="1002"/>
      <c r="D7" s="628" t="s">
        <v>466</v>
      </c>
      <c r="E7" s="628" t="s">
        <v>467</v>
      </c>
      <c r="F7" s="630" t="s">
        <v>468</v>
      </c>
      <c r="G7" s="628" t="s">
        <v>469</v>
      </c>
      <c r="H7" s="1127"/>
    </row>
    <row r="8" spans="1:8" ht="24" customHeight="1">
      <c r="A8" s="602" t="s">
        <v>238</v>
      </c>
      <c r="B8" s="602" t="s">
        <v>239</v>
      </c>
      <c r="C8" s="602" t="s">
        <v>240</v>
      </c>
      <c r="D8" s="602" t="s">
        <v>241</v>
      </c>
      <c r="E8" s="602" t="s">
        <v>242</v>
      </c>
      <c r="F8" s="602" t="s">
        <v>243</v>
      </c>
      <c r="G8" s="602" t="s">
        <v>244</v>
      </c>
      <c r="H8" s="602">
        <v>8</v>
      </c>
    </row>
    <row r="9" spans="1:8" ht="15">
      <c r="A9" s="630">
        <v>1</v>
      </c>
      <c r="B9" s="1126" t="s">
        <v>832</v>
      </c>
      <c r="C9" s="632" t="s">
        <v>803</v>
      </c>
      <c r="D9" s="553">
        <v>10</v>
      </c>
      <c r="E9" s="553">
        <v>10</v>
      </c>
      <c r="F9" s="553">
        <v>10</v>
      </c>
      <c r="G9" s="553">
        <v>0</v>
      </c>
      <c r="H9" s="553"/>
    </row>
    <row r="10" spans="1:8" ht="15">
      <c r="A10" s="630">
        <v>2</v>
      </c>
      <c r="B10" s="1164"/>
      <c r="C10" s="630" t="s">
        <v>804</v>
      </c>
      <c r="D10" s="553">
        <v>10</v>
      </c>
      <c r="E10" s="553">
        <v>10</v>
      </c>
      <c r="F10" s="553">
        <v>10</v>
      </c>
      <c r="G10" s="553">
        <v>0</v>
      </c>
      <c r="H10" s="553"/>
    </row>
    <row r="11" spans="1:8" ht="15">
      <c r="A11" s="630">
        <v>3</v>
      </c>
      <c r="B11" s="1164"/>
      <c r="C11" s="630" t="s">
        <v>1097</v>
      </c>
      <c r="D11" s="553">
        <v>10</v>
      </c>
      <c r="E11" s="553">
        <v>10</v>
      </c>
      <c r="F11" s="553">
        <v>10</v>
      </c>
      <c r="G11" s="553">
        <v>0</v>
      </c>
      <c r="H11" s="553"/>
    </row>
    <row r="12" spans="1:8" ht="15">
      <c r="A12" s="630">
        <v>4</v>
      </c>
      <c r="B12" s="1127"/>
      <c r="C12" s="630" t="s">
        <v>1098</v>
      </c>
      <c r="D12" s="553">
        <v>10</v>
      </c>
      <c r="E12" s="553">
        <v>10</v>
      </c>
      <c r="F12" s="553">
        <v>10</v>
      </c>
      <c r="G12" s="553">
        <v>0</v>
      </c>
      <c r="H12" s="553"/>
    </row>
    <row r="13" spans="1:8" ht="15">
      <c r="A13" s="1010" t="s">
        <v>16</v>
      </c>
      <c r="B13" s="1025"/>
      <c r="C13" s="716"/>
      <c r="D13" s="553">
        <v>40</v>
      </c>
      <c r="E13" s="553">
        <v>40</v>
      </c>
      <c r="F13" s="553">
        <v>40</v>
      </c>
      <c r="G13" s="553">
        <v>0</v>
      </c>
      <c r="H13" s="716"/>
    </row>
    <row r="16" spans="1:8" ht="12.75" customHeight="1">
      <c r="A16" s="694"/>
      <c r="B16" s="694"/>
      <c r="C16" s="694"/>
      <c r="D16" s="694"/>
      <c r="F16" s="450"/>
      <c r="G16" s="450"/>
      <c r="H16" s="450"/>
    </row>
    <row r="17" spans="1:9" ht="12.75" customHeight="1">
      <c r="A17" s="694"/>
      <c r="B17" s="694"/>
      <c r="C17" s="694"/>
      <c r="D17" s="694"/>
      <c r="F17" s="450"/>
      <c r="G17" s="450"/>
      <c r="H17" s="450"/>
    </row>
    <row r="18" spans="1:9" ht="12.75" customHeight="1">
      <c r="A18" s="9" t="s">
        <v>1117</v>
      </c>
      <c r="B18" s="694"/>
      <c r="C18" s="1141" t="s">
        <v>849</v>
      </c>
      <c r="D18" s="1141"/>
      <c r="E18" s="985" t="s">
        <v>846</v>
      </c>
      <c r="F18" s="985"/>
      <c r="G18" s="985"/>
      <c r="H18" s="985"/>
      <c r="I18" s="411"/>
    </row>
    <row r="19" spans="1:9" ht="12.75" customHeight="1">
      <c r="A19" s="694"/>
      <c r="B19" s="694"/>
      <c r="C19" s="1141" t="s">
        <v>850</v>
      </c>
      <c r="D19" s="1141"/>
      <c r="E19" s="1001" t="s">
        <v>845</v>
      </c>
      <c r="F19" s="1001"/>
      <c r="G19" s="1001"/>
      <c r="H19" s="1001"/>
      <c r="I19" s="433"/>
    </row>
    <row r="20" spans="1:9">
      <c r="A20" s="430"/>
      <c r="C20" s="1141" t="s">
        <v>851</v>
      </c>
      <c r="D20" s="1141"/>
      <c r="F20" s="411"/>
      <c r="G20" s="411"/>
      <c r="H20" s="411"/>
    </row>
  </sheetData>
  <mergeCells count="16">
    <mergeCell ref="C20:D20"/>
    <mergeCell ref="H6:H7"/>
    <mergeCell ref="B9:B12"/>
    <mergeCell ref="A13:B13"/>
    <mergeCell ref="C18:D18"/>
    <mergeCell ref="E18:H18"/>
    <mergeCell ref="C19:D19"/>
    <mergeCell ref="E19:H19"/>
    <mergeCell ref="A1:G1"/>
    <mergeCell ref="A2:G2"/>
    <mergeCell ref="A4:G4"/>
    <mergeCell ref="A6:A7"/>
    <mergeCell ref="B6:B7"/>
    <mergeCell ref="C6:C7"/>
    <mergeCell ref="D6:E6"/>
    <mergeCell ref="F6:G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232CD"/>
    <pageSetUpPr fitToPage="1"/>
  </sheetPr>
  <dimension ref="A1:N40"/>
  <sheetViews>
    <sheetView topLeftCell="A13" zoomScaleSheetLayoutView="84" workbookViewId="0">
      <selection activeCell="C36" sqref="C36"/>
    </sheetView>
  </sheetViews>
  <sheetFormatPr defaultRowHeight="12.75"/>
  <cols>
    <col min="1" max="1" width="6.42578125" style="503" customWidth="1"/>
    <col min="2" max="2" width="15.42578125" style="503" customWidth="1"/>
    <col min="3" max="3" width="15.28515625" style="503" customWidth="1"/>
    <col min="4" max="5" width="15.42578125" style="503" customWidth="1"/>
    <col min="6" max="9" width="15.7109375" style="503" customWidth="1"/>
    <col min="10" max="10" width="15.42578125" style="503" customWidth="1"/>
    <col min="11" max="11" width="20" style="503" customWidth="1"/>
    <col min="12" max="12" width="14.28515625" style="503" customWidth="1"/>
    <col min="13" max="16384" width="9.140625" style="503"/>
  </cols>
  <sheetData>
    <row r="1" spans="1:12" ht="18">
      <c r="A1" s="986" t="s">
        <v>0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607" t="s">
        <v>488</v>
      </c>
    </row>
    <row r="2" spans="1:12" ht="21">
      <c r="A2" s="987" t="s">
        <v>857</v>
      </c>
      <c r="B2" s="987"/>
      <c r="C2" s="987"/>
      <c r="D2" s="987"/>
      <c r="E2" s="987"/>
      <c r="F2" s="987"/>
      <c r="G2" s="987"/>
      <c r="H2" s="987"/>
      <c r="I2" s="987"/>
      <c r="J2" s="987"/>
      <c r="K2" s="987"/>
    </row>
    <row r="3" spans="1:12" ht="15">
      <c r="A3" s="504"/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spans="1:12" ht="18">
      <c r="A4" s="986" t="s">
        <v>487</v>
      </c>
      <c r="B4" s="986"/>
      <c r="C4" s="986"/>
      <c r="D4" s="986"/>
      <c r="E4" s="986"/>
      <c r="F4" s="986"/>
      <c r="G4" s="986"/>
      <c r="H4" s="986"/>
      <c r="I4" s="986"/>
      <c r="J4" s="986"/>
      <c r="K4" s="986"/>
    </row>
    <row r="5" spans="1:12" ht="15">
      <c r="A5" s="411" t="s">
        <v>700</v>
      </c>
      <c r="B5" s="411"/>
      <c r="C5" s="505"/>
      <c r="D5" s="505"/>
      <c r="E5" s="505"/>
      <c r="F5" s="505"/>
      <c r="G5" s="505"/>
      <c r="H5" s="505"/>
      <c r="I5" s="505"/>
      <c r="J5" s="505" t="s">
        <v>870</v>
      </c>
      <c r="K5" s="505"/>
    </row>
    <row r="6" spans="1:12" ht="21.75" customHeight="1">
      <c r="A6" s="1126" t="s">
        <v>2</v>
      </c>
      <c r="B6" s="1126" t="s">
        <v>33</v>
      </c>
      <c r="C6" s="1165" t="s">
        <v>431</v>
      </c>
      <c r="D6" s="1162"/>
      <c r="E6" s="1163"/>
      <c r="F6" s="1165" t="s">
        <v>437</v>
      </c>
      <c r="G6" s="1162"/>
      <c r="H6" s="1162"/>
      <c r="I6" s="1163"/>
      <c r="J6" s="1002" t="s">
        <v>439</v>
      </c>
      <c r="K6" s="1002"/>
      <c r="L6" s="1002"/>
    </row>
    <row r="7" spans="1:12" ht="29.25" customHeight="1">
      <c r="A7" s="1127"/>
      <c r="B7" s="1127"/>
      <c r="C7" s="635" t="s">
        <v>196</v>
      </c>
      <c r="D7" s="635" t="s">
        <v>433</v>
      </c>
      <c r="E7" s="635" t="s">
        <v>438</v>
      </c>
      <c r="F7" s="635" t="s">
        <v>196</v>
      </c>
      <c r="G7" s="635" t="s">
        <v>432</v>
      </c>
      <c r="H7" s="635" t="s">
        <v>434</v>
      </c>
      <c r="I7" s="635" t="s">
        <v>438</v>
      </c>
      <c r="J7" s="628" t="s">
        <v>435</v>
      </c>
      <c r="K7" s="628" t="s">
        <v>436</v>
      </c>
      <c r="L7" s="635" t="s">
        <v>438</v>
      </c>
    </row>
    <row r="8" spans="1:12" ht="15">
      <c r="A8" s="602" t="s">
        <v>238</v>
      </c>
      <c r="B8" s="602" t="s">
        <v>239</v>
      </c>
      <c r="C8" s="602" t="s">
        <v>240</v>
      </c>
      <c r="D8" s="602" t="s">
        <v>241</v>
      </c>
      <c r="E8" s="602" t="s">
        <v>242</v>
      </c>
      <c r="F8" s="602" t="s">
        <v>243</v>
      </c>
      <c r="G8" s="602" t="s">
        <v>244</v>
      </c>
      <c r="H8" s="602" t="s">
        <v>245</v>
      </c>
      <c r="I8" s="602" t="s">
        <v>257</v>
      </c>
      <c r="J8" s="602" t="s">
        <v>258</v>
      </c>
      <c r="K8" s="602" t="s">
        <v>259</v>
      </c>
      <c r="L8" s="602" t="s">
        <v>287</v>
      </c>
    </row>
    <row r="9" spans="1:12" ht="12.75" customHeight="1">
      <c r="A9" s="630">
        <v>1</v>
      </c>
      <c r="B9" s="423" t="s">
        <v>652</v>
      </c>
      <c r="C9" s="1166" t="s">
        <v>1099</v>
      </c>
      <c r="D9" s="1167"/>
      <c r="E9" s="1167"/>
      <c r="F9" s="1167"/>
      <c r="G9" s="1167"/>
      <c r="H9" s="1167"/>
      <c r="I9" s="1167"/>
      <c r="J9" s="1167"/>
      <c r="K9" s="1167"/>
      <c r="L9" s="1168"/>
    </row>
    <row r="10" spans="1:12" ht="12.75" customHeight="1">
      <c r="A10" s="630">
        <v>2</v>
      </c>
      <c r="B10" s="423" t="s">
        <v>653</v>
      </c>
      <c r="C10" s="1169"/>
      <c r="D10" s="1170"/>
      <c r="E10" s="1170"/>
      <c r="F10" s="1170"/>
      <c r="G10" s="1170"/>
      <c r="H10" s="1170"/>
      <c r="I10" s="1170"/>
      <c r="J10" s="1170"/>
      <c r="K10" s="1170"/>
      <c r="L10" s="1171"/>
    </row>
    <row r="11" spans="1:12" ht="12.75" customHeight="1">
      <c r="A11" s="630">
        <v>3</v>
      </c>
      <c r="B11" s="423" t="s">
        <v>654</v>
      </c>
      <c r="C11" s="1169"/>
      <c r="D11" s="1170"/>
      <c r="E11" s="1170"/>
      <c r="F11" s="1170"/>
      <c r="G11" s="1170"/>
      <c r="H11" s="1170"/>
      <c r="I11" s="1170"/>
      <c r="J11" s="1170"/>
      <c r="K11" s="1170"/>
      <c r="L11" s="1171"/>
    </row>
    <row r="12" spans="1:12" ht="12.75" customHeight="1">
      <c r="A12" s="630">
        <v>4</v>
      </c>
      <c r="B12" s="423" t="s">
        <v>655</v>
      </c>
      <c r="C12" s="1169"/>
      <c r="D12" s="1170"/>
      <c r="E12" s="1170"/>
      <c r="F12" s="1170"/>
      <c r="G12" s="1170"/>
      <c r="H12" s="1170"/>
      <c r="I12" s="1170"/>
      <c r="J12" s="1170"/>
      <c r="K12" s="1170"/>
      <c r="L12" s="1171"/>
    </row>
    <row r="13" spans="1:12" ht="12.75" customHeight="1">
      <c r="A13" s="630">
        <v>5</v>
      </c>
      <c r="B13" s="423" t="s">
        <v>656</v>
      </c>
      <c r="C13" s="1169"/>
      <c r="D13" s="1170"/>
      <c r="E13" s="1170"/>
      <c r="F13" s="1170"/>
      <c r="G13" s="1170"/>
      <c r="H13" s="1170"/>
      <c r="I13" s="1170"/>
      <c r="J13" s="1170"/>
      <c r="K13" s="1170"/>
      <c r="L13" s="1171"/>
    </row>
    <row r="14" spans="1:12" ht="12.75" customHeight="1">
      <c r="A14" s="630">
        <v>6</v>
      </c>
      <c r="B14" s="423" t="s">
        <v>657</v>
      </c>
      <c r="C14" s="1169"/>
      <c r="D14" s="1170"/>
      <c r="E14" s="1170"/>
      <c r="F14" s="1170"/>
      <c r="G14" s="1170"/>
      <c r="H14" s="1170"/>
      <c r="I14" s="1170"/>
      <c r="J14" s="1170"/>
      <c r="K14" s="1170"/>
      <c r="L14" s="1171"/>
    </row>
    <row r="15" spans="1:12" ht="12.75" customHeight="1">
      <c r="A15" s="630">
        <v>7</v>
      </c>
      <c r="B15" s="423" t="s">
        <v>658</v>
      </c>
      <c r="C15" s="1169"/>
      <c r="D15" s="1170"/>
      <c r="E15" s="1170"/>
      <c r="F15" s="1170"/>
      <c r="G15" s="1170"/>
      <c r="H15" s="1170"/>
      <c r="I15" s="1170"/>
      <c r="J15" s="1170"/>
      <c r="K15" s="1170"/>
      <c r="L15" s="1171"/>
    </row>
    <row r="16" spans="1:12" ht="12.75" customHeight="1">
      <c r="A16" s="630">
        <v>8</v>
      </c>
      <c r="B16" s="423" t="s">
        <v>659</v>
      </c>
      <c r="C16" s="1169"/>
      <c r="D16" s="1170"/>
      <c r="E16" s="1170"/>
      <c r="F16" s="1170"/>
      <c r="G16" s="1170"/>
      <c r="H16" s="1170"/>
      <c r="I16" s="1170"/>
      <c r="J16" s="1170"/>
      <c r="K16" s="1170"/>
      <c r="L16" s="1171"/>
    </row>
    <row r="17" spans="1:14" ht="12.75" customHeight="1">
      <c r="A17" s="630">
        <v>9</v>
      </c>
      <c r="B17" s="423" t="s">
        <v>660</v>
      </c>
      <c r="C17" s="1169"/>
      <c r="D17" s="1170"/>
      <c r="E17" s="1170"/>
      <c r="F17" s="1170"/>
      <c r="G17" s="1170"/>
      <c r="H17" s="1170"/>
      <c r="I17" s="1170"/>
      <c r="J17" s="1170"/>
      <c r="K17" s="1170"/>
      <c r="L17" s="1171"/>
    </row>
    <row r="18" spans="1:14" ht="12.75" customHeight="1">
      <c r="A18" s="630">
        <v>10</v>
      </c>
      <c r="B18" s="423" t="s">
        <v>661</v>
      </c>
      <c r="C18" s="1169"/>
      <c r="D18" s="1170"/>
      <c r="E18" s="1170"/>
      <c r="F18" s="1170"/>
      <c r="G18" s="1170"/>
      <c r="H18" s="1170"/>
      <c r="I18" s="1170"/>
      <c r="J18" s="1170"/>
      <c r="K18" s="1170"/>
      <c r="L18" s="1171"/>
    </row>
    <row r="19" spans="1:14" ht="12.75" customHeight="1">
      <c r="A19" s="630">
        <v>11</v>
      </c>
      <c r="B19" s="423" t="s">
        <v>662</v>
      </c>
      <c r="C19" s="1169"/>
      <c r="D19" s="1170"/>
      <c r="E19" s="1170"/>
      <c r="F19" s="1170"/>
      <c r="G19" s="1170"/>
      <c r="H19" s="1170"/>
      <c r="I19" s="1170"/>
      <c r="J19" s="1170"/>
      <c r="K19" s="1170"/>
      <c r="L19" s="1171"/>
    </row>
    <row r="20" spans="1:14" ht="12.75" customHeight="1">
      <c r="A20" s="630">
        <v>12</v>
      </c>
      <c r="B20" s="423" t="s">
        <v>663</v>
      </c>
      <c r="C20" s="1169"/>
      <c r="D20" s="1170"/>
      <c r="E20" s="1170"/>
      <c r="F20" s="1170"/>
      <c r="G20" s="1170"/>
      <c r="H20" s="1170"/>
      <c r="I20" s="1170"/>
      <c r="J20" s="1170"/>
      <c r="K20" s="1170"/>
      <c r="L20" s="1171"/>
      <c r="N20" s="503" t="s">
        <v>11</v>
      </c>
    </row>
    <row r="21" spans="1:14" ht="12.75" customHeight="1">
      <c r="A21" s="630">
        <v>13</v>
      </c>
      <c r="B21" s="423" t="s">
        <v>664</v>
      </c>
      <c r="C21" s="1169"/>
      <c r="D21" s="1170"/>
      <c r="E21" s="1170"/>
      <c r="F21" s="1170"/>
      <c r="G21" s="1170"/>
      <c r="H21" s="1170"/>
      <c r="I21" s="1170"/>
      <c r="J21" s="1170"/>
      <c r="K21" s="1170"/>
      <c r="L21" s="1171"/>
    </row>
    <row r="22" spans="1:14" ht="12.75" customHeight="1">
      <c r="A22" s="630">
        <v>14</v>
      </c>
      <c r="B22" s="423" t="s">
        <v>665</v>
      </c>
      <c r="C22" s="1169"/>
      <c r="D22" s="1170"/>
      <c r="E22" s="1170"/>
      <c r="F22" s="1170"/>
      <c r="G22" s="1170"/>
      <c r="H22" s="1170"/>
      <c r="I22" s="1170"/>
      <c r="J22" s="1170"/>
      <c r="K22" s="1170"/>
      <c r="L22" s="1171"/>
    </row>
    <row r="23" spans="1:14" ht="12.75" customHeight="1">
      <c r="A23" s="630">
        <v>15</v>
      </c>
      <c r="B23" s="423" t="s">
        <v>666</v>
      </c>
      <c r="C23" s="1169"/>
      <c r="D23" s="1170"/>
      <c r="E23" s="1170"/>
      <c r="F23" s="1170"/>
      <c r="G23" s="1170"/>
      <c r="H23" s="1170"/>
      <c r="I23" s="1170"/>
      <c r="J23" s="1170"/>
      <c r="K23" s="1170"/>
      <c r="L23" s="1171"/>
    </row>
    <row r="24" spans="1:14" ht="12.75" customHeight="1">
      <c r="A24" s="630">
        <v>16</v>
      </c>
      <c r="B24" s="423" t="s">
        <v>667</v>
      </c>
      <c r="C24" s="1169"/>
      <c r="D24" s="1170"/>
      <c r="E24" s="1170"/>
      <c r="F24" s="1170"/>
      <c r="G24" s="1170"/>
      <c r="H24" s="1170"/>
      <c r="I24" s="1170"/>
      <c r="J24" s="1170"/>
      <c r="K24" s="1170"/>
      <c r="L24" s="1171"/>
    </row>
    <row r="25" spans="1:14" ht="12.75" customHeight="1">
      <c r="A25" s="630">
        <v>17</v>
      </c>
      <c r="B25" s="423" t="s">
        <v>668</v>
      </c>
      <c r="C25" s="1169"/>
      <c r="D25" s="1170"/>
      <c r="E25" s="1170"/>
      <c r="F25" s="1170"/>
      <c r="G25" s="1170"/>
      <c r="H25" s="1170"/>
      <c r="I25" s="1170"/>
      <c r="J25" s="1170"/>
      <c r="K25" s="1170"/>
      <c r="L25" s="1171"/>
    </row>
    <row r="26" spans="1:14" ht="12.75" customHeight="1">
      <c r="A26" s="630">
        <v>18</v>
      </c>
      <c r="B26" s="423" t="s">
        <v>669</v>
      </c>
      <c r="C26" s="1169"/>
      <c r="D26" s="1170"/>
      <c r="E26" s="1170"/>
      <c r="F26" s="1170"/>
      <c r="G26" s="1170"/>
      <c r="H26" s="1170"/>
      <c r="I26" s="1170"/>
      <c r="J26" s="1170"/>
      <c r="K26" s="1170"/>
      <c r="L26" s="1171"/>
    </row>
    <row r="27" spans="1:14" ht="12.75" customHeight="1">
      <c r="A27" s="630">
        <v>19</v>
      </c>
      <c r="B27" s="423" t="s">
        <v>670</v>
      </c>
      <c r="C27" s="1169"/>
      <c r="D27" s="1170"/>
      <c r="E27" s="1170"/>
      <c r="F27" s="1170"/>
      <c r="G27" s="1170"/>
      <c r="H27" s="1170"/>
      <c r="I27" s="1170"/>
      <c r="J27" s="1170"/>
      <c r="K27" s="1170"/>
      <c r="L27" s="1171"/>
    </row>
    <row r="28" spans="1:14" ht="12.75" customHeight="1">
      <c r="A28" s="630">
        <v>20</v>
      </c>
      <c r="B28" s="423" t="s">
        <v>671</v>
      </c>
      <c r="C28" s="1169"/>
      <c r="D28" s="1170"/>
      <c r="E28" s="1170"/>
      <c r="F28" s="1170"/>
      <c r="G28" s="1170"/>
      <c r="H28" s="1170"/>
      <c r="I28" s="1170"/>
      <c r="J28" s="1170"/>
      <c r="K28" s="1170"/>
      <c r="L28" s="1171"/>
    </row>
    <row r="29" spans="1:14" ht="12.75" customHeight="1">
      <c r="A29" s="630">
        <v>21</v>
      </c>
      <c r="B29" s="423" t="s">
        <v>672</v>
      </c>
      <c r="C29" s="1169"/>
      <c r="D29" s="1170"/>
      <c r="E29" s="1170"/>
      <c r="F29" s="1170"/>
      <c r="G29" s="1170"/>
      <c r="H29" s="1170"/>
      <c r="I29" s="1170"/>
      <c r="J29" s="1170"/>
      <c r="K29" s="1170"/>
      <c r="L29" s="1171"/>
    </row>
    <row r="30" spans="1:14" ht="12.75" customHeight="1">
      <c r="A30" s="630">
        <v>22</v>
      </c>
      <c r="B30" s="423" t="s">
        <v>673</v>
      </c>
      <c r="C30" s="1169"/>
      <c r="D30" s="1170"/>
      <c r="E30" s="1170"/>
      <c r="F30" s="1170"/>
      <c r="G30" s="1170"/>
      <c r="H30" s="1170"/>
      <c r="I30" s="1170"/>
      <c r="J30" s="1170"/>
      <c r="K30" s="1170"/>
      <c r="L30" s="1171"/>
    </row>
    <row r="31" spans="1:14">
      <c r="A31" s="630">
        <v>23</v>
      </c>
      <c r="B31" s="423" t="s">
        <v>674</v>
      </c>
      <c r="C31" s="1169"/>
      <c r="D31" s="1170"/>
      <c r="E31" s="1170"/>
      <c r="F31" s="1170"/>
      <c r="G31" s="1170"/>
      <c r="H31" s="1170"/>
      <c r="I31" s="1170"/>
      <c r="J31" s="1170"/>
      <c r="K31" s="1170"/>
      <c r="L31" s="1171"/>
    </row>
    <row r="32" spans="1:14">
      <c r="A32" s="426">
        <v>24</v>
      </c>
      <c r="B32" s="423" t="s">
        <v>675</v>
      </c>
      <c r="C32" s="1169"/>
      <c r="D32" s="1170"/>
      <c r="E32" s="1170"/>
      <c r="F32" s="1170"/>
      <c r="G32" s="1170"/>
      <c r="H32" s="1170"/>
      <c r="I32" s="1170"/>
      <c r="J32" s="1170"/>
      <c r="K32" s="1170"/>
      <c r="L32" s="1171"/>
    </row>
    <row r="33" spans="1:13">
      <c r="A33" s="993" t="s">
        <v>16</v>
      </c>
      <c r="B33" s="994"/>
      <c r="C33" s="1172"/>
      <c r="D33" s="1173"/>
      <c r="E33" s="1173"/>
      <c r="F33" s="1173"/>
      <c r="G33" s="1173"/>
      <c r="H33" s="1173"/>
      <c r="I33" s="1173"/>
      <c r="J33" s="1173"/>
      <c r="K33" s="1173"/>
      <c r="L33" s="1174"/>
    </row>
    <row r="36" spans="1:13" ht="12.75" customHeight="1">
      <c r="A36" s="9" t="s">
        <v>1117</v>
      </c>
      <c r="B36" s="694"/>
      <c r="C36" s="694"/>
      <c r="D36" s="694"/>
      <c r="F36" s="1141" t="s">
        <v>849</v>
      </c>
      <c r="G36" s="1141"/>
      <c r="J36" s="985" t="s">
        <v>846</v>
      </c>
      <c r="K36" s="985"/>
      <c r="L36" s="985"/>
      <c r="M36" s="411"/>
    </row>
    <row r="37" spans="1:13" ht="12.75" customHeight="1">
      <c r="A37" s="694"/>
      <c r="B37" s="694"/>
      <c r="C37" s="694"/>
      <c r="D37" s="694"/>
      <c r="F37" s="1141" t="s">
        <v>850</v>
      </c>
      <c r="G37" s="1141"/>
      <c r="J37" s="1001" t="s">
        <v>845</v>
      </c>
      <c r="K37" s="1001"/>
      <c r="L37" s="1001"/>
      <c r="M37" s="433"/>
    </row>
    <row r="38" spans="1:13" ht="12.75" customHeight="1">
      <c r="A38" s="694"/>
      <c r="B38" s="694"/>
      <c r="C38" s="694"/>
      <c r="D38" s="694"/>
      <c r="E38" s="694"/>
      <c r="F38" s="1141" t="s">
        <v>851</v>
      </c>
      <c r="G38" s="1141"/>
      <c r="J38" s="450"/>
      <c r="K38" s="450"/>
      <c r="L38" s="450"/>
    </row>
    <row r="39" spans="1:13">
      <c r="A39" s="430"/>
      <c r="F39" s="694"/>
      <c r="J39" s="450"/>
      <c r="K39" s="450"/>
      <c r="L39" s="450"/>
    </row>
    <row r="40" spans="1:13">
      <c r="J40" s="411"/>
      <c r="K40" s="411"/>
      <c r="L40" s="411"/>
    </row>
  </sheetData>
  <mergeCells count="15">
    <mergeCell ref="F38:G38"/>
    <mergeCell ref="C9:L33"/>
    <mergeCell ref="A33:B33"/>
    <mergeCell ref="F36:G36"/>
    <mergeCell ref="J36:L36"/>
    <mergeCell ref="F37:G37"/>
    <mergeCell ref="J37:L37"/>
    <mergeCell ref="A1:K1"/>
    <mergeCell ref="A2:K2"/>
    <mergeCell ref="A4:K4"/>
    <mergeCell ref="A6:A7"/>
    <mergeCell ref="B6:B7"/>
    <mergeCell ref="C6:E6"/>
    <mergeCell ref="F6:I6"/>
    <mergeCell ref="J6:L6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232CD"/>
    <pageSetUpPr fitToPage="1"/>
  </sheetPr>
  <dimension ref="A1:M40"/>
  <sheetViews>
    <sheetView topLeftCell="A16" zoomScaleSheetLayoutView="80" workbookViewId="0">
      <selection activeCell="A37" sqref="A37"/>
    </sheetView>
  </sheetViews>
  <sheetFormatPr defaultRowHeight="12.75"/>
  <cols>
    <col min="1" max="1" width="7.7109375" style="503" customWidth="1"/>
    <col min="2" max="2" width="14" style="503" customWidth="1"/>
    <col min="3" max="4" width="12.7109375" style="503" customWidth="1"/>
    <col min="5" max="5" width="12.85546875" style="503" customWidth="1"/>
    <col min="6" max="6" width="13.28515625" style="503" customWidth="1"/>
    <col min="7" max="7" width="13.7109375" style="503" customWidth="1"/>
    <col min="8" max="8" width="12.42578125" style="503" customWidth="1"/>
    <col min="9" max="9" width="15.5703125" style="503" customWidth="1"/>
    <col min="10" max="10" width="12.42578125" style="503" customWidth="1"/>
    <col min="11" max="11" width="14.28515625" style="503" customWidth="1"/>
    <col min="12" max="16384" width="9.140625" style="503"/>
  </cols>
  <sheetData>
    <row r="1" spans="1:11" ht="18">
      <c r="A1" s="986" t="s">
        <v>0</v>
      </c>
      <c r="B1" s="986"/>
      <c r="C1" s="986"/>
      <c r="D1" s="986"/>
      <c r="E1" s="986"/>
      <c r="F1" s="986"/>
      <c r="G1" s="986"/>
      <c r="H1" s="986"/>
      <c r="I1" s="626"/>
      <c r="J1" s="626"/>
      <c r="K1" s="607" t="s">
        <v>490</v>
      </c>
    </row>
    <row r="2" spans="1:11" ht="21">
      <c r="A2" s="987" t="s">
        <v>857</v>
      </c>
      <c r="B2" s="987"/>
      <c r="C2" s="987"/>
      <c r="D2" s="987"/>
      <c r="E2" s="987"/>
      <c r="F2" s="987"/>
      <c r="G2" s="987"/>
      <c r="H2" s="987"/>
      <c r="I2" s="627"/>
      <c r="J2" s="627"/>
    </row>
    <row r="3" spans="1:11" ht="15">
      <c r="A3" s="504"/>
      <c r="B3" s="504"/>
      <c r="C3" s="504"/>
      <c r="D3" s="504"/>
      <c r="E3" s="504"/>
      <c r="F3" s="504"/>
      <c r="G3" s="504"/>
      <c r="H3" s="504"/>
      <c r="I3" s="504"/>
      <c r="J3" s="504"/>
    </row>
    <row r="4" spans="1:11" ht="18">
      <c r="A4" s="986" t="s">
        <v>489</v>
      </c>
      <c r="B4" s="986"/>
      <c r="C4" s="986"/>
      <c r="D4" s="986"/>
      <c r="E4" s="986"/>
      <c r="F4" s="986"/>
      <c r="G4" s="986"/>
      <c r="H4" s="986"/>
      <c r="I4" s="626"/>
      <c r="J4" s="626"/>
    </row>
    <row r="5" spans="1:11" ht="15">
      <c r="A5" s="411" t="s">
        <v>700</v>
      </c>
      <c r="B5" s="411"/>
      <c r="C5" s="505"/>
      <c r="D5" s="505"/>
      <c r="E5" s="505"/>
      <c r="F5" s="505"/>
      <c r="G5" s="505" t="s">
        <v>870</v>
      </c>
      <c r="H5" s="505"/>
      <c r="I5" s="505"/>
      <c r="J5" s="505"/>
    </row>
    <row r="6" spans="1:11" ht="21.75" customHeight="1">
      <c r="A6" s="1126" t="s">
        <v>2</v>
      </c>
      <c r="B6" s="1126" t="s">
        <v>33</v>
      </c>
      <c r="C6" s="1165" t="s">
        <v>449</v>
      </c>
      <c r="D6" s="1162"/>
      <c r="E6" s="1163"/>
      <c r="F6" s="1165" t="s">
        <v>452</v>
      </c>
      <c r="G6" s="1162"/>
      <c r="H6" s="1163"/>
      <c r="I6" s="1007" t="s">
        <v>616</v>
      </c>
      <c r="J6" s="1007" t="s">
        <v>615</v>
      </c>
      <c r="K6" s="1007" t="s">
        <v>74</v>
      </c>
    </row>
    <row r="7" spans="1:11" ht="26.25" customHeight="1">
      <c r="A7" s="1127"/>
      <c r="B7" s="1127"/>
      <c r="C7" s="628" t="s">
        <v>448</v>
      </c>
      <c r="D7" s="628" t="s">
        <v>450</v>
      </c>
      <c r="E7" s="628" t="s">
        <v>451</v>
      </c>
      <c r="F7" s="628" t="s">
        <v>448</v>
      </c>
      <c r="G7" s="628" t="s">
        <v>450</v>
      </c>
      <c r="H7" s="628" t="s">
        <v>451</v>
      </c>
      <c r="I7" s="1008"/>
      <c r="J7" s="1008"/>
      <c r="K7" s="1008"/>
    </row>
    <row r="8" spans="1:11" ht="15">
      <c r="A8" s="717">
        <v>1</v>
      </c>
      <c r="B8" s="717">
        <v>2</v>
      </c>
      <c r="C8" s="717">
        <v>3</v>
      </c>
      <c r="D8" s="717">
        <v>4</v>
      </c>
      <c r="E8" s="717">
        <v>5</v>
      </c>
      <c r="F8" s="717">
        <v>6</v>
      </c>
      <c r="G8" s="717">
        <v>7</v>
      </c>
      <c r="H8" s="717">
        <v>8</v>
      </c>
      <c r="I8" s="717">
        <v>9</v>
      </c>
      <c r="J8" s="717">
        <v>10</v>
      </c>
      <c r="K8" s="717">
        <v>11</v>
      </c>
    </row>
    <row r="9" spans="1:11" ht="15" customHeight="1">
      <c r="A9" s="630">
        <v>1</v>
      </c>
      <c r="B9" s="423" t="s">
        <v>652</v>
      </c>
      <c r="C9" s="1116" t="s">
        <v>793</v>
      </c>
      <c r="D9" s="1117"/>
      <c r="E9" s="1117"/>
      <c r="F9" s="1117"/>
      <c r="G9" s="1117"/>
      <c r="H9" s="1117"/>
      <c r="I9" s="1117"/>
      <c r="J9" s="1117"/>
      <c r="K9" s="1175"/>
    </row>
    <row r="10" spans="1:11" ht="15" customHeight="1">
      <c r="A10" s="630">
        <v>2</v>
      </c>
      <c r="B10" s="423" t="s">
        <v>653</v>
      </c>
      <c r="C10" s="1118"/>
      <c r="D10" s="1119"/>
      <c r="E10" s="1119"/>
      <c r="F10" s="1119"/>
      <c r="G10" s="1119"/>
      <c r="H10" s="1119"/>
      <c r="I10" s="1119"/>
      <c r="J10" s="1119"/>
      <c r="K10" s="1176"/>
    </row>
    <row r="11" spans="1:11" ht="15" customHeight="1">
      <c r="A11" s="630">
        <v>3</v>
      </c>
      <c r="B11" s="423" t="s">
        <v>654</v>
      </c>
      <c r="C11" s="1118"/>
      <c r="D11" s="1119"/>
      <c r="E11" s="1119"/>
      <c r="F11" s="1119"/>
      <c r="G11" s="1119"/>
      <c r="H11" s="1119"/>
      <c r="I11" s="1119"/>
      <c r="J11" s="1119"/>
      <c r="K11" s="1176"/>
    </row>
    <row r="12" spans="1:11" ht="15" customHeight="1">
      <c r="A12" s="630">
        <v>4</v>
      </c>
      <c r="B12" s="423" t="s">
        <v>655</v>
      </c>
      <c r="C12" s="1118"/>
      <c r="D12" s="1119"/>
      <c r="E12" s="1119"/>
      <c r="F12" s="1119"/>
      <c r="G12" s="1119"/>
      <c r="H12" s="1119"/>
      <c r="I12" s="1119"/>
      <c r="J12" s="1119"/>
      <c r="K12" s="1176"/>
    </row>
    <row r="13" spans="1:11" ht="15" customHeight="1">
      <c r="A13" s="630">
        <v>5</v>
      </c>
      <c r="B13" s="423" t="s">
        <v>656</v>
      </c>
      <c r="C13" s="1118"/>
      <c r="D13" s="1119"/>
      <c r="E13" s="1119"/>
      <c r="F13" s="1119"/>
      <c r="G13" s="1119"/>
      <c r="H13" s="1119"/>
      <c r="I13" s="1119"/>
      <c r="J13" s="1119"/>
      <c r="K13" s="1176"/>
    </row>
    <row r="14" spans="1:11" ht="15" customHeight="1">
      <c r="A14" s="630">
        <v>6</v>
      </c>
      <c r="B14" s="423" t="s">
        <v>657</v>
      </c>
      <c r="C14" s="1118"/>
      <c r="D14" s="1119"/>
      <c r="E14" s="1119"/>
      <c r="F14" s="1119"/>
      <c r="G14" s="1119"/>
      <c r="H14" s="1119"/>
      <c r="I14" s="1119"/>
      <c r="J14" s="1119"/>
      <c r="K14" s="1176"/>
    </row>
    <row r="15" spans="1:11" ht="15" customHeight="1">
      <c r="A15" s="630">
        <v>7</v>
      </c>
      <c r="B15" s="423" t="s">
        <v>658</v>
      </c>
      <c r="C15" s="1118"/>
      <c r="D15" s="1119"/>
      <c r="E15" s="1119"/>
      <c r="F15" s="1119"/>
      <c r="G15" s="1119"/>
      <c r="H15" s="1119"/>
      <c r="I15" s="1119"/>
      <c r="J15" s="1119"/>
      <c r="K15" s="1176"/>
    </row>
    <row r="16" spans="1:11" ht="15" customHeight="1">
      <c r="A16" s="630">
        <v>8</v>
      </c>
      <c r="B16" s="423" t="s">
        <v>659</v>
      </c>
      <c r="C16" s="1118"/>
      <c r="D16" s="1119"/>
      <c r="E16" s="1119"/>
      <c r="F16" s="1119"/>
      <c r="G16" s="1119"/>
      <c r="H16" s="1119"/>
      <c r="I16" s="1119"/>
      <c r="J16" s="1119"/>
      <c r="K16" s="1176"/>
    </row>
    <row r="17" spans="1:13" ht="12.75" customHeight="1">
      <c r="A17" s="630">
        <v>9</v>
      </c>
      <c r="B17" s="423" t="s">
        <v>660</v>
      </c>
      <c r="C17" s="1118"/>
      <c r="D17" s="1119"/>
      <c r="E17" s="1119"/>
      <c r="F17" s="1119"/>
      <c r="G17" s="1119"/>
      <c r="H17" s="1119"/>
      <c r="I17" s="1119"/>
      <c r="J17" s="1119"/>
      <c r="K17" s="1176"/>
      <c r="M17" s="503" t="s">
        <v>11</v>
      </c>
    </row>
    <row r="18" spans="1:13" ht="12.75" customHeight="1">
      <c r="A18" s="630">
        <v>10</v>
      </c>
      <c r="B18" s="423" t="s">
        <v>661</v>
      </c>
      <c r="C18" s="1118"/>
      <c r="D18" s="1119"/>
      <c r="E18" s="1119"/>
      <c r="F18" s="1119"/>
      <c r="G18" s="1119"/>
      <c r="H18" s="1119"/>
      <c r="I18" s="1119"/>
      <c r="J18" s="1119"/>
      <c r="K18" s="1176"/>
    </row>
    <row r="19" spans="1:13" ht="12.75" customHeight="1">
      <c r="A19" s="630">
        <v>11</v>
      </c>
      <c r="B19" s="423" t="s">
        <v>662</v>
      </c>
      <c r="C19" s="1118"/>
      <c r="D19" s="1119"/>
      <c r="E19" s="1119"/>
      <c r="F19" s="1119"/>
      <c r="G19" s="1119"/>
      <c r="H19" s="1119"/>
      <c r="I19" s="1119"/>
      <c r="J19" s="1119"/>
      <c r="K19" s="1176"/>
    </row>
    <row r="20" spans="1:13" ht="12.75" customHeight="1">
      <c r="A20" s="630">
        <v>12</v>
      </c>
      <c r="B20" s="423" t="s">
        <v>663</v>
      </c>
      <c r="C20" s="1118"/>
      <c r="D20" s="1119"/>
      <c r="E20" s="1119"/>
      <c r="F20" s="1119"/>
      <c r="G20" s="1119"/>
      <c r="H20" s="1119"/>
      <c r="I20" s="1119"/>
      <c r="J20" s="1119"/>
      <c r="K20" s="1176"/>
    </row>
    <row r="21" spans="1:13" ht="12.75" customHeight="1">
      <c r="A21" s="630">
        <v>13</v>
      </c>
      <c r="B21" s="423" t="s">
        <v>664</v>
      </c>
      <c r="C21" s="1118"/>
      <c r="D21" s="1119"/>
      <c r="E21" s="1119"/>
      <c r="F21" s="1119"/>
      <c r="G21" s="1119"/>
      <c r="H21" s="1119"/>
      <c r="I21" s="1119"/>
      <c r="J21" s="1119"/>
      <c r="K21" s="1176"/>
    </row>
    <row r="22" spans="1:13" ht="12.75" customHeight="1">
      <c r="A22" s="630">
        <v>14</v>
      </c>
      <c r="B22" s="423" t="s">
        <v>665</v>
      </c>
      <c r="C22" s="1118"/>
      <c r="D22" s="1119"/>
      <c r="E22" s="1119"/>
      <c r="F22" s="1119"/>
      <c r="G22" s="1119"/>
      <c r="H22" s="1119"/>
      <c r="I22" s="1119"/>
      <c r="J22" s="1119"/>
      <c r="K22" s="1176"/>
    </row>
    <row r="23" spans="1:13" ht="12.75" customHeight="1">
      <c r="A23" s="630">
        <v>15</v>
      </c>
      <c r="B23" s="423" t="s">
        <v>666</v>
      </c>
      <c r="C23" s="1118"/>
      <c r="D23" s="1119"/>
      <c r="E23" s="1119"/>
      <c r="F23" s="1119"/>
      <c r="G23" s="1119"/>
      <c r="H23" s="1119"/>
      <c r="I23" s="1119"/>
      <c r="J23" s="1119"/>
      <c r="K23" s="1176"/>
    </row>
    <row r="24" spans="1:13" ht="12.75" customHeight="1">
      <c r="A24" s="630">
        <v>16</v>
      </c>
      <c r="B24" s="423" t="s">
        <v>667</v>
      </c>
      <c r="C24" s="1118"/>
      <c r="D24" s="1119"/>
      <c r="E24" s="1119"/>
      <c r="F24" s="1119"/>
      <c r="G24" s="1119"/>
      <c r="H24" s="1119"/>
      <c r="I24" s="1119"/>
      <c r="J24" s="1119"/>
      <c r="K24" s="1176"/>
    </row>
    <row r="25" spans="1:13" ht="12.75" customHeight="1">
      <c r="A25" s="630">
        <v>17</v>
      </c>
      <c r="B25" s="423" t="s">
        <v>668</v>
      </c>
      <c r="C25" s="1118"/>
      <c r="D25" s="1119"/>
      <c r="E25" s="1119"/>
      <c r="F25" s="1119"/>
      <c r="G25" s="1119"/>
      <c r="H25" s="1119"/>
      <c r="I25" s="1119"/>
      <c r="J25" s="1119"/>
      <c r="K25" s="1176"/>
    </row>
    <row r="26" spans="1:13" ht="12.75" customHeight="1">
      <c r="A26" s="630">
        <v>18</v>
      </c>
      <c r="B26" s="423" t="s">
        <v>669</v>
      </c>
      <c r="C26" s="1118"/>
      <c r="D26" s="1119"/>
      <c r="E26" s="1119"/>
      <c r="F26" s="1119"/>
      <c r="G26" s="1119"/>
      <c r="H26" s="1119"/>
      <c r="I26" s="1119"/>
      <c r="J26" s="1119"/>
      <c r="K26" s="1176"/>
    </row>
    <row r="27" spans="1:13" ht="12.75" customHeight="1">
      <c r="A27" s="630">
        <v>19</v>
      </c>
      <c r="B27" s="423" t="s">
        <v>670</v>
      </c>
      <c r="C27" s="1118"/>
      <c r="D27" s="1119"/>
      <c r="E27" s="1119"/>
      <c r="F27" s="1119"/>
      <c r="G27" s="1119"/>
      <c r="H27" s="1119"/>
      <c r="I27" s="1119"/>
      <c r="J27" s="1119"/>
      <c r="K27" s="1176"/>
    </row>
    <row r="28" spans="1:13" ht="12.75" customHeight="1">
      <c r="A28" s="630">
        <v>20</v>
      </c>
      <c r="B28" s="423" t="s">
        <v>671</v>
      </c>
      <c r="C28" s="1118"/>
      <c r="D28" s="1119"/>
      <c r="E28" s="1119"/>
      <c r="F28" s="1119"/>
      <c r="G28" s="1119"/>
      <c r="H28" s="1119"/>
      <c r="I28" s="1119"/>
      <c r="J28" s="1119"/>
      <c r="K28" s="1176"/>
    </row>
    <row r="29" spans="1:13" ht="12.75" customHeight="1">
      <c r="A29" s="630">
        <v>21</v>
      </c>
      <c r="B29" s="423" t="s">
        <v>672</v>
      </c>
      <c r="C29" s="1118"/>
      <c r="D29" s="1119"/>
      <c r="E29" s="1119"/>
      <c r="F29" s="1119"/>
      <c r="G29" s="1119"/>
      <c r="H29" s="1119"/>
      <c r="I29" s="1119"/>
      <c r="J29" s="1119"/>
      <c r="K29" s="1176"/>
    </row>
    <row r="30" spans="1:13" ht="12.75" customHeight="1">
      <c r="A30" s="630">
        <v>22</v>
      </c>
      <c r="B30" s="423" t="s">
        <v>673</v>
      </c>
      <c r="C30" s="1118"/>
      <c r="D30" s="1119"/>
      <c r="E30" s="1119"/>
      <c r="F30" s="1119"/>
      <c r="G30" s="1119"/>
      <c r="H30" s="1119"/>
      <c r="I30" s="1119"/>
      <c r="J30" s="1119"/>
      <c r="K30" s="1176"/>
    </row>
    <row r="31" spans="1:13">
      <c r="A31" s="630">
        <v>23</v>
      </c>
      <c r="B31" s="423" t="s">
        <v>674</v>
      </c>
      <c r="C31" s="1118"/>
      <c r="D31" s="1119"/>
      <c r="E31" s="1119"/>
      <c r="F31" s="1119"/>
      <c r="G31" s="1119"/>
      <c r="H31" s="1119"/>
      <c r="I31" s="1119"/>
      <c r="J31" s="1119"/>
      <c r="K31" s="1176"/>
    </row>
    <row r="32" spans="1:13">
      <c r="A32" s="426">
        <v>24</v>
      </c>
      <c r="B32" s="423" t="s">
        <v>675</v>
      </c>
      <c r="C32" s="1118"/>
      <c r="D32" s="1119"/>
      <c r="E32" s="1119"/>
      <c r="F32" s="1119"/>
      <c r="G32" s="1119"/>
      <c r="H32" s="1119"/>
      <c r="I32" s="1119"/>
      <c r="J32" s="1119"/>
      <c r="K32" s="1176"/>
    </row>
    <row r="33" spans="1:11">
      <c r="A33" s="993" t="s">
        <v>16</v>
      </c>
      <c r="B33" s="994"/>
      <c r="C33" s="1120"/>
      <c r="D33" s="1121"/>
      <c r="E33" s="1121"/>
      <c r="F33" s="1121"/>
      <c r="G33" s="1121"/>
      <c r="H33" s="1121"/>
      <c r="I33" s="1121"/>
      <c r="J33" s="1121"/>
      <c r="K33" s="1177"/>
    </row>
    <row r="34" spans="1:11" ht="17.25" customHeight="1">
      <c r="A34" s="523"/>
      <c r="B34" s="523"/>
      <c r="C34" s="634"/>
      <c r="D34" s="634"/>
      <c r="E34" s="634"/>
      <c r="F34" s="634"/>
      <c r="G34" s="634"/>
      <c r="H34" s="634"/>
      <c r="I34" s="634"/>
      <c r="J34" s="634"/>
      <c r="K34" s="634"/>
    </row>
    <row r="35" spans="1:11" ht="12.75" customHeight="1">
      <c r="A35" s="523"/>
      <c r="B35" s="523"/>
      <c r="C35" s="634"/>
      <c r="D35" s="634"/>
      <c r="E35" s="634"/>
      <c r="F35" s="634"/>
      <c r="G35" s="634"/>
      <c r="H35" s="634"/>
      <c r="I35" s="634"/>
      <c r="J35" s="634"/>
      <c r="K35" s="634"/>
    </row>
    <row r="36" spans="1:11" ht="12.75" customHeight="1">
      <c r="A36" s="694"/>
      <c r="B36" s="694"/>
      <c r="C36" s="694"/>
      <c r="D36" s="694"/>
      <c r="E36" s="694"/>
      <c r="F36" s="694"/>
    </row>
    <row r="37" spans="1:11" ht="12.75" customHeight="1">
      <c r="A37" s="9" t="s">
        <v>1117</v>
      </c>
      <c r="B37" s="694"/>
      <c r="C37" s="694"/>
      <c r="D37" s="1141" t="s">
        <v>849</v>
      </c>
      <c r="E37" s="1141"/>
      <c r="F37" s="1141"/>
      <c r="G37" s="718"/>
      <c r="H37" s="985" t="s">
        <v>846</v>
      </c>
      <c r="I37" s="985"/>
      <c r="J37" s="985"/>
      <c r="K37" s="985"/>
    </row>
    <row r="38" spans="1:11" ht="12.75" customHeight="1">
      <c r="A38" s="694"/>
      <c r="B38" s="694"/>
      <c r="C38" s="694"/>
      <c r="D38" s="1141" t="s">
        <v>850</v>
      </c>
      <c r="E38" s="1141"/>
      <c r="F38" s="1141"/>
      <c r="G38" s="718"/>
      <c r="H38" s="1001" t="s">
        <v>845</v>
      </c>
      <c r="I38" s="1001"/>
      <c r="J38" s="1001"/>
      <c r="K38" s="1001"/>
    </row>
    <row r="39" spans="1:11" ht="12.75" customHeight="1">
      <c r="D39" s="1141" t="s">
        <v>851</v>
      </c>
      <c r="E39" s="1141"/>
      <c r="F39" s="1141"/>
      <c r="H39" s="708"/>
      <c r="I39" s="708"/>
      <c r="J39" s="708"/>
    </row>
    <row r="40" spans="1:11">
      <c r="H40" s="719"/>
      <c r="I40" s="719"/>
      <c r="J40" s="719"/>
    </row>
  </sheetData>
  <mergeCells count="17">
    <mergeCell ref="D38:F38"/>
    <mergeCell ref="H38:K38"/>
    <mergeCell ref="D39:F39"/>
    <mergeCell ref="I6:I7"/>
    <mergeCell ref="J6:J7"/>
    <mergeCell ref="K6:K7"/>
    <mergeCell ref="C9:K33"/>
    <mergeCell ref="A33:B33"/>
    <mergeCell ref="D37:F37"/>
    <mergeCell ref="H37:K37"/>
    <mergeCell ref="A1:H1"/>
    <mergeCell ref="A2:H2"/>
    <mergeCell ref="A4:H4"/>
    <mergeCell ref="A6:A7"/>
    <mergeCell ref="B6:B7"/>
    <mergeCell ref="C6:E6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232CD"/>
    <pageSetUpPr fitToPage="1"/>
  </sheetPr>
  <dimension ref="A1:L43"/>
  <sheetViews>
    <sheetView view="pageBreakPreview" topLeftCell="A17" zoomScale="73" zoomScaleSheetLayoutView="73" workbookViewId="0">
      <selection activeCell="A40" sqref="A40"/>
    </sheetView>
  </sheetViews>
  <sheetFormatPr defaultRowHeight="12.75"/>
  <cols>
    <col min="1" max="1" width="7.42578125" style="503" customWidth="1"/>
    <col min="2" max="2" width="17.5703125" style="503" customWidth="1"/>
    <col min="3" max="4" width="12.7109375" style="503" customWidth="1"/>
    <col min="5" max="5" width="14.42578125" style="503" customWidth="1"/>
    <col min="6" max="6" width="17" style="503" customWidth="1"/>
    <col min="7" max="7" width="14.140625" style="503" customWidth="1"/>
    <col min="8" max="8" width="17" style="503" customWidth="1"/>
    <col min="9" max="9" width="13" style="503" customWidth="1"/>
    <col min="10" max="10" width="17" style="503" customWidth="1"/>
    <col min="11" max="11" width="11.28515625" style="503" customWidth="1"/>
    <col min="12" max="12" width="19.28515625" style="503" customWidth="1"/>
    <col min="13" max="16384" width="9.140625" style="503"/>
  </cols>
  <sheetData>
    <row r="1" spans="1:12" ht="15">
      <c r="A1" s="55"/>
      <c r="B1" s="55"/>
      <c r="C1" s="55"/>
      <c r="D1" s="55"/>
      <c r="E1" s="55"/>
      <c r="F1" s="55"/>
      <c r="G1" s="55"/>
      <c r="H1" s="55"/>
      <c r="K1" s="1003" t="s">
        <v>82</v>
      </c>
      <c r="L1" s="1003"/>
    </row>
    <row r="2" spans="1:12" ht="15.75">
      <c r="A2" s="1178" t="s">
        <v>0</v>
      </c>
      <c r="B2" s="1178"/>
      <c r="C2" s="1178"/>
      <c r="D2" s="1178"/>
      <c r="E2" s="1178"/>
      <c r="F2" s="1178"/>
      <c r="G2" s="1178"/>
      <c r="H2" s="1178"/>
      <c r="I2" s="55"/>
      <c r="J2" s="55"/>
      <c r="K2" s="55"/>
      <c r="L2" s="55"/>
    </row>
    <row r="3" spans="1:12" ht="20.25">
      <c r="A3" s="967" t="s">
        <v>857</v>
      </c>
      <c r="B3" s="967"/>
      <c r="C3" s="967"/>
      <c r="D3" s="967"/>
      <c r="E3" s="967"/>
      <c r="F3" s="967"/>
      <c r="G3" s="967"/>
      <c r="H3" s="967"/>
      <c r="I3" s="55"/>
      <c r="J3" s="55"/>
      <c r="K3" s="55"/>
      <c r="L3" s="55"/>
    </row>
    <row r="4" spans="1:1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.75">
      <c r="A5" s="968" t="s">
        <v>924</v>
      </c>
      <c r="B5" s="968"/>
      <c r="C5" s="968"/>
      <c r="D5" s="968"/>
      <c r="E5" s="968"/>
      <c r="F5" s="968"/>
      <c r="G5" s="968"/>
      <c r="H5" s="968"/>
      <c r="I5" s="968"/>
      <c r="J5" s="968"/>
      <c r="K5" s="968"/>
      <c r="L5" s="968"/>
    </row>
    <row r="6" spans="1:1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>
      <c r="A7" s="411" t="s">
        <v>700</v>
      </c>
      <c r="B7" s="411"/>
      <c r="C7" s="55"/>
      <c r="D7" s="55"/>
      <c r="E7" s="55"/>
      <c r="F7" s="55"/>
      <c r="G7" s="55"/>
      <c r="H7" s="720"/>
      <c r="I7" s="55"/>
      <c r="J7" s="55"/>
      <c r="K7" s="55"/>
      <c r="L7" s="55"/>
    </row>
    <row r="8" spans="1:12" ht="18">
      <c r="A8" s="58"/>
      <c r="B8" s="58"/>
      <c r="C8" s="55"/>
      <c r="D8" s="55"/>
      <c r="E8" s="55"/>
      <c r="F8" s="55"/>
      <c r="G8" s="55"/>
      <c r="H8" s="55"/>
      <c r="I8" s="506"/>
      <c r="J8" s="629"/>
      <c r="K8" s="506" t="s">
        <v>870</v>
      </c>
      <c r="L8" s="55"/>
    </row>
    <row r="9" spans="1:12" ht="27.75" customHeight="1">
      <c r="A9" s="1179" t="s">
        <v>198</v>
      </c>
      <c r="B9" s="1179" t="s">
        <v>197</v>
      </c>
      <c r="C9" s="1002" t="s">
        <v>456</v>
      </c>
      <c r="D9" s="1002" t="s">
        <v>457</v>
      </c>
      <c r="E9" s="1002" t="s">
        <v>458</v>
      </c>
      <c r="F9" s="1002"/>
      <c r="G9" s="1002" t="s">
        <v>417</v>
      </c>
      <c r="H9" s="1002"/>
      <c r="I9" s="1002" t="s">
        <v>208</v>
      </c>
      <c r="J9" s="1002"/>
      <c r="K9" s="1179" t="s">
        <v>209</v>
      </c>
      <c r="L9" s="1179"/>
    </row>
    <row r="10" spans="1:12" ht="25.5">
      <c r="A10" s="1180"/>
      <c r="B10" s="1180"/>
      <c r="C10" s="1002"/>
      <c r="D10" s="1002"/>
      <c r="E10" s="628" t="s">
        <v>196</v>
      </c>
      <c r="F10" s="628" t="s">
        <v>180</v>
      </c>
      <c r="G10" s="628" t="s">
        <v>196</v>
      </c>
      <c r="H10" s="628" t="s">
        <v>180</v>
      </c>
      <c r="I10" s="628" t="s">
        <v>196</v>
      </c>
      <c r="J10" s="628" t="s">
        <v>180</v>
      </c>
      <c r="K10" s="628" t="s">
        <v>196</v>
      </c>
      <c r="L10" s="628" t="s">
        <v>180</v>
      </c>
    </row>
    <row r="11" spans="1:12" s="430" customFormat="1">
      <c r="A11" s="184">
        <v>1</v>
      </c>
      <c r="B11" s="184">
        <v>2</v>
      </c>
      <c r="C11" s="184">
        <v>3</v>
      </c>
      <c r="D11" s="184">
        <v>4</v>
      </c>
      <c r="E11" s="184">
        <v>5</v>
      </c>
      <c r="F11" s="184">
        <v>6</v>
      </c>
      <c r="G11" s="184">
        <v>7</v>
      </c>
      <c r="H11" s="184">
        <v>8</v>
      </c>
      <c r="I11" s="184">
        <v>9</v>
      </c>
      <c r="J11" s="184">
        <v>10</v>
      </c>
      <c r="K11" s="184">
        <v>11</v>
      </c>
      <c r="L11" s="184">
        <v>12</v>
      </c>
    </row>
    <row r="12" spans="1:12" ht="15" customHeight="1">
      <c r="A12" s="630">
        <v>1</v>
      </c>
      <c r="B12" s="423" t="s">
        <v>652</v>
      </c>
      <c r="C12" s="809">
        <v>1639</v>
      </c>
      <c r="D12" s="809">
        <v>179446</v>
      </c>
      <c r="E12" s="809">
        <v>1228</v>
      </c>
      <c r="F12" s="809">
        <v>104769</v>
      </c>
      <c r="G12" s="809">
        <v>1033</v>
      </c>
      <c r="H12" s="809">
        <v>17727</v>
      </c>
      <c r="I12" s="809">
        <v>258</v>
      </c>
      <c r="J12" s="809">
        <v>14922</v>
      </c>
      <c r="K12" s="809">
        <v>80</v>
      </c>
      <c r="L12" s="809">
        <v>319</v>
      </c>
    </row>
    <row r="13" spans="1:12" ht="15" customHeight="1">
      <c r="A13" s="630">
        <v>2</v>
      </c>
      <c r="B13" s="423" t="s">
        <v>653</v>
      </c>
      <c r="C13" s="809">
        <v>4964</v>
      </c>
      <c r="D13" s="809">
        <v>499498</v>
      </c>
      <c r="E13" s="809">
        <v>2707</v>
      </c>
      <c r="F13" s="809">
        <v>192981</v>
      </c>
      <c r="G13" s="809">
        <v>1193</v>
      </c>
      <c r="H13" s="809">
        <v>43853</v>
      </c>
      <c r="I13" s="809">
        <v>596</v>
      </c>
      <c r="J13" s="809">
        <v>66791</v>
      </c>
      <c r="K13" s="809">
        <v>243</v>
      </c>
      <c r="L13" s="809">
        <v>955</v>
      </c>
    </row>
    <row r="14" spans="1:12" ht="15" customHeight="1">
      <c r="A14" s="630">
        <v>3</v>
      </c>
      <c r="B14" s="423" t="s">
        <v>654</v>
      </c>
      <c r="C14" s="809">
        <v>3924</v>
      </c>
      <c r="D14" s="809">
        <v>537068</v>
      </c>
      <c r="E14" s="809">
        <v>1723</v>
      </c>
      <c r="F14" s="809">
        <v>165098</v>
      </c>
      <c r="G14" s="809">
        <v>953</v>
      </c>
      <c r="H14" s="809">
        <v>69599</v>
      </c>
      <c r="I14" s="809">
        <v>487</v>
      </c>
      <c r="J14" s="809">
        <v>58504</v>
      </c>
      <c r="K14" s="809">
        <v>191</v>
      </c>
      <c r="L14" s="809">
        <v>1583</v>
      </c>
    </row>
    <row r="15" spans="1:12" ht="15" customHeight="1">
      <c r="A15" s="630">
        <v>4</v>
      </c>
      <c r="B15" s="423" t="s">
        <v>655</v>
      </c>
      <c r="C15" s="809">
        <v>4734</v>
      </c>
      <c r="D15" s="809">
        <v>596443</v>
      </c>
      <c r="E15" s="809">
        <v>4295</v>
      </c>
      <c r="F15" s="809">
        <v>259547</v>
      </c>
      <c r="G15" s="809">
        <v>1518</v>
      </c>
      <c r="H15" s="809">
        <v>62694</v>
      </c>
      <c r="I15" s="809">
        <v>744</v>
      </c>
      <c r="J15" s="809">
        <v>126270</v>
      </c>
      <c r="K15" s="809">
        <v>314</v>
      </c>
      <c r="L15" s="809">
        <v>927</v>
      </c>
    </row>
    <row r="16" spans="1:12" ht="15" customHeight="1">
      <c r="A16" s="630">
        <v>5</v>
      </c>
      <c r="B16" s="423" t="s">
        <v>656</v>
      </c>
      <c r="C16" s="809">
        <v>3250</v>
      </c>
      <c r="D16" s="809">
        <v>427074</v>
      </c>
      <c r="E16" s="809">
        <v>1911</v>
      </c>
      <c r="F16" s="809">
        <v>181494</v>
      </c>
      <c r="G16" s="809">
        <v>807</v>
      </c>
      <c r="H16" s="809">
        <v>21481</v>
      </c>
      <c r="I16" s="809">
        <v>420</v>
      </c>
      <c r="J16" s="809">
        <v>16608</v>
      </c>
      <c r="K16" s="809">
        <v>159</v>
      </c>
      <c r="L16" s="809">
        <v>413</v>
      </c>
    </row>
    <row r="17" spans="1:12" ht="15" customHeight="1">
      <c r="A17" s="630">
        <v>6</v>
      </c>
      <c r="B17" s="423" t="s">
        <v>657</v>
      </c>
      <c r="C17" s="809">
        <v>2238</v>
      </c>
      <c r="D17" s="809">
        <v>248452</v>
      </c>
      <c r="E17" s="809">
        <v>1337</v>
      </c>
      <c r="F17" s="809">
        <v>85925</v>
      </c>
      <c r="G17" s="809">
        <v>774</v>
      </c>
      <c r="H17" s="809">
        <v>23285</v>
      </c>
      <c r="I17" s="809">
        <v>315</v>
      </c>
      <c r="J17" s="809">
        <v>32907</v>
      </c>
      <c r="K17" s="809">
        <v>108</v>
      </c>
      <c r="L17" s="809">
        <v>128</v>
      </c>
    </row>
    <row r="18" spans="1:12" ht="15" customHeight="1">
      <c r="A18" s="630">
        <v>7</v>
      </c>
      <c r="B18" s="423" t="s">
        <v>658</v>
      </c>
      <c r="C18" s="809">
        <v>3023</v>
      </c>
      <c r="D18" s="809">
        <v>536430</v>
      </c>
      <c r="E18" s="809">
        <v>1682</v>
      </c>
      <c r="F18" s="809">
        <v>187044</v>
      </c>
      <c r="G18" s="809">
        <v>759</v>
      </c>
      <c r="H18" s="809">
        <v>44114</v>
      </c>
      <c r="I18" s="809">
        <v>399</v>
      </c>
      <c r="J18" s="809">
        <v>26927</v>
      </c>
      <c r="K18" s="809">
        <v>148</v>
      </c>
      <c r="L18" s="809">
        <v>959</v>
      </c>
    </row>
    <row r="19" spans="1:12" s="723" customFormat="1" ht="15" customHeight="1">
      <c r="A19" s="721">
        <v>8</v>
      </c>
      <c r="B19" s="722" t="s">
        <v>659</v>
      </c>
      <c r="C19" s="810">
        <v>1048</v>
      </c>
      <c r="D19" s="810">
        <v>40950</v>
      </c>
      <c r="E19" s="810">
        <v>735</v>
      </c>
      <c r="F19" s="810">
        <v>52807</v>
      </c>
      <c r="G19" s="810">
        <v>347</v>
      </c>
      <c r="H19" s="810">
        <v>42250</v>
      </c>
      <c r="I19" s="810">
        <v>171</v>
      </c>
      <c r="J19" s="810">
        <v>22768</v>
      </c>
      <c r="K19" s="810">
        <v>60</v>
      </c>
      <c r="L19" s="810">
        <v>892</v>
      </c>
    </row>
    <row r="20" spans="1:12" ht="15" customHeight="1">
      <c r="A20" s="630">
        <v>9</v>
      </c>
      <c r="B20" s="423" t="s">
        <v>660</v>
      </c>
      <c r="C20" s="809">
        <v>4172</v>
      </c>
      <c r="D20" s="809">
        <v>555307</v>
      </c>
      <c r="E20" s="809">
        <v>3585</v>
      </c>
      <c r="F20" s="809">
        <v>287580</v>
      </c>
      <c r="G20" s="809">
        <v>1024</v>
      </c>
      <c r="H20" s="809">
        <v>27030</v>
      </c>
      <c r="I20" s="809">
        <v>519</v>
      </c>
      <c r="J20" s="809">
        <v>119139</v>
      </c>
      <c r="K20" s="809">
        <v>206</v>
      </c>
      <c r="L20" s="809">
        <v>546</v>
      </c>
    </row>
    <row r="21" spans="1:12" ht="15" customHeight="1">
      <c r="A21" s="630">
        <v>10</v>
      </c>
      <c r="B21" s="423" t="s">
        <v>661</v>
      </c>
      <c r="C21" s="809">
        <v>3043</v>
      </c>
      <c r="D21" s="809">
        <v>494561</v>
      </c>
      <c r="E21" s="809">
        <v>1885</v>
      </c>
      <c r="F21" s="809">
        <v>226575</v>
      </c>
      <c r="G21" s="809">
        <v>787</v>
      </c>
      <c r="H21" s="809">
        <v>35600</v>
      </c>
      <c r="I21" s="809">
        <v>411</v>
      </c>
      <c r="J21" s="809">
        <v>103020</v>
      </c>
      <c r="K21" s="809">
        <v>154</v>
      </c>
      <c r="L21" s="809">
        <v>753</v>
      </c>
    </row>
    <row r="22" spans="1:12" ht="15" customHeight="1">
      <c r="A22" s="630">
        <v>11</v>
      </c>
      <c r="B22" s="423" t="s">
        <v>662</v>
      </c>
      <c r="C22" s="809">
        <v>2262</v>
      </c>
      <c r="D22" s="809">
        <v>287121</v>
      </c>
      <c r="E22" s="809">
        <v>1691</v>
      </c>
      <c r="F22" s="809">
        <v>192607</v>
      </c>
      <c r="G22" s="809">
        <v>587</v>
      </c>
      <c r="H22" s="809">
        <v>26781</v>
      </c>
      <c r="I22" s="809">
        <v>320</v>
      </c>
      <c r="J22" s="809">
        <v>39008</v>
      </c>
      <c r="K22" s="809">
        <v>111</v>
      </c>
      <c r="L22" s="809">
        <v>542</v>
      </c>
    </row>
    <row r="23" spans="1:12" ht="15" customHeight="1">
      <c r="A23" s="630">
        <v>12</v>
      </c>
      <c r="B23" s="423" t="s">
        <v>663</v>
      </c>
      <c r="C23" s="809">
        <v>2089</v>
      </c>
      <c r="D23" s="809">
        <v>247145</v>
      </c>
      <c r="E23" s="809">
        <v>1128</v>
      </c>
      <c r="F23" s="809">
        <v>165244</v>
      </c>
      <c r="G23" s="809">
        <v>551</v>
      </c>
      <c r="H23" s="809">
        <v>55150</v>
      </c>
      <c r="I23" s="809">
        <v>304</v>
      </c>
      <c r="J23" s="809">
        <v>161913</v>
      </c>
      <c r="K23" s="809">
        <v>103</v>
      </c>
      <c r="L23" s="809">
        <v>1231</v>
      </c>
    </row>
    <row r="24" spans="1:12" ht="15" customHeight="1">
      <c r="A24" s="630">
        <v>13</v>
      </c>
      <c r="B24" s="423" t="s">
        <v>664</v>
      </c>
      <c r="C24" s="809">
        <v>3297</v>
      </c>
      <c r="D24" s="809">
        <v>665288</v>
      </c>
      <c r="E24" s="809">
        <v>1848</v>
      </c>
      <c r="F24" s="809">
        <v>282588</v>
      </c>
      <c r="G24" s="809">
        <v>814</v>
      </c>
      <c r="H24" s="809">
        <v>86176</v>
      </c>
      <c r="I24" s="809">
        <v>424</v>
      </c>
      <c r="J24" s="809">
        <v>146066</v>
      </c>
      <c r="K24" s="809">
        <v>160</v>
      </c>
      <c r="L24" s="809">
        <v>1978</v>
      </c>
    </row>
    <row r="25" spans="1:12" ht="15" customHeight="1">
      <c r="A25" s="630">
        <v>14</v>
      </c>
      <c r="B25" s="423" t="s">
        <v>665</v>
      </c>
      <c r="C25" s="809">
        <v>5871</v>
      </c>
      <c r="D25" s="809">
        <v>1219782</v>
      </c>
      <c r="E25" s="809">
        <v>2880</v>
      </c>
      <c r="F25" s="809">
        <v>958699</v>
      </c>
      <c r="G25" s="809">
        <v>1407</v>
      </c>
      <c r="H25" s="809">
        <v>51643</v>
      </c>
      <c r="I25" s="809">
        <v>693</v>
      </c>
      <c r="J25" s="809">
        <v>130322</v>
      </c>
      <c r="K25" s="809">
        <v>289</v>
      </c>
      <c r="L25" s="809">
        <v>1141</v>
      </c>
    </row>
    <row r="26" spans="1:12" ht="15" customHeight="1">
      <c r="A26" s="630">
        <v>15</v>
      </c>
      <c r="B26" s="423" t="s">
        <v>666</v>
      </c>
      <c r="C26" s="809">
        <v>5912</v>
      </c>
      <c r="D26" s="809">
        <v>656478</v>
      </c>
      <c r="E26" s="809">
        <v>5911</v>
      </c>
      <c r="F26" s="809">
        <v>505918</v>
      </c>
      <c r="G26" s="809">
        <v>1406</v>
      </c>
      <c r="H26" s="809">
        <v>78130</v>
      </c>
      <c r="I26" s="809">
        <v>693</v>
      </c>
      <c r="J26" s="809">
        <v>92383</v>
      </c>
      <c r="K26" s="809">
        <v>289</v>
      </c>
      <c r="L26" s="809">
        <v>1783</v>
      </c>
    </row>
    <row r="27" spans="1:12" ht="15" customHeight="1">
      <c r="A27" s="630">
        <v>16</v>
      </c>
      <c r="B27" s="423" t="s">
        <v>667</v>
      </c>
      <c r="C27" s="809">
        <v>6534</v>
      </c>
      <c r="D27" s="809">
        <v>664685</v>
      </c>
      <c r="E27" s="809">
        <v>4592</v>
      </c>
      <c r="F27" s="809">
        <v>389621</v>
      </c>
      <c r="G27" s="809">
        <v>2069</v>
      </c>
      <c r="H27" s="809">
        <v>69920</v>
      </c>
      <c r="I27" s="809">
        <v>994</v>
      </c>
      <c r="J27" s="809">
        <v>114543</v>
      </c>
      <c r="K27" s="809">
        <v>434</v>
      </c>
      <c r="L27" s="809">
        <v>1368</v>
      </c>
    </row>
    <row r="28" spans="1:12" ht="15" customHeight="1">
      <c r="A28" s="630">
        <v>17</v>
      </c>
      <c r="B28" s="423" t="s">
        <v>668</v>
      </c>
      <c r="C28" s="809">
        <v>4126</v>
      </c>
      <c r="D28" s="809">
        <v>622305</v>
      </c>
      <c r="E28" s="809">
        <v>3061</v>
      </c>
      <c r="F28" s="809">
        <v>325140</v>
      </c>
      <c r="G28" s="809">
        <v>1016</v>
      </c>
      <c r="H28" s="809">
        <v>51887</v>
      </c>
      <c r="I28" s="809">
        <v>516</v>
      </c>
      <c r="J28" s="809">
        <v>30467</v>
      </c>
      <c r="K28" s="809">
        <v>204</v>
      </c>
      <c r="L28" s="809">
        <v>1148</v>
      </c>
    </row>
    <row r="29" spans="1:12" ht="15" customHeight="1">
      <c r="A29" s="630">
        <v>18</v>
      </c>
      <c r="B29" s="423" t="s">
        <v>669</v>
      </c>
      <c r="C29" s="809">
        <v>5897</v>
      </c>
      <c r="D29" s="809">
        <v>955828</v>
      </c>
      <c r="E29" s="809">
        <v>3287</v>
      </c>
      <c r="F29" s="809">
        <v>502695</v>
      </c>
      <c r="G29" s="809">
        <v>1410</v>
      </c>
      <c r="H29" s="809">
        <v>39770</v>
      </c>
      <c r="I29" s="809">
        <v>695</v>
      </c>
      <c r="J29" s="809">
        <v>124944</v>
      </c>
      <c r="K29" s="809">
        <v>290</v>
      </c>
      <c r="L29" s="809">
        <v>855</v>
      </c>
    </row>
    <row r="30" spans="1:12" ht="15" customHeight="1">
      <c r="A30" s="630">
        <v>19</v>
      </c>
      <c r="B30" s="423" t="s">
        <v>670</v>
      </c>
      <c r="C30" s="809">
        <v>6212</v>
      </c>
      <c r="D30" s="809">
        <v>1082889</v>
      </c>
      <c r="E30" s="809">
        <v>3410</v>
      </c>
      <c r="F30" s="809">
        <v>464527</v>
      </c>
      <c r="G30" s="809">
        <v>1470</v>
      </c>
      <c r="H30" s="809">
        <v>44388</v>
      </c>
      <c r="I30" s="809">
        <v>721</v>
      </c>
      <c r="J30" s="809">
        <v>22570</v>
      </c>
      <c r="K30" s="809">
        <v>303</v>
      </c>
      <c r="L30" s="809">
        <v>208</v>
      </c>
    </row>
    <row r="31" spans="1:12" ht="15" customHeight="1">
      <c r="A31" s="630">
        <v>20</v>
      </c>
      <c r="B31" s="423" t="s">
        <v>671</v>
      </c>
      <c r="C31" s="809">
        <v>4391</v>
      </c>
      <c r="D31" s="809">
        <v>476267</v>
      </c>
      <c r="E31" s="809">
        <v>3121</v>
      </c>
      <c r="F31" s="809">
        <v>228147</v>
      </c>
      <c r="G31" s="809">
        <v>1065</v>
      </c>
      <c r="H31" s="809">
        <v>85982</v>
      </c>
      <c r="I31" s="809">
        <v>538</v>
      </c>
      <c r="J31" s="809">
        <v>45960</v>
      </c>
      <c r="K31" s="809">
        <v>215</v>
      </c>
      <c r="L31" s="809">
        <v>1976</v>
      </c>
    </row>
    <row r="32" spans="1:12" ht="15" customHeight="1">
      <c r="A32" s="630">
        <v>21</v>
      </c>
      <c r="B32" s="423" t="s">
        <v>672</v>
      </c>
      <c r="C32" s="809">
        <v>808</v>
      </c>
      <c r="D32" s="809">
        <v>115849</v>
      </c>
      <c r="E32" s="809">
        <v>264</v>
      </c>
      <c r="F32" s="809">
        <v>50468</v>
      </c>
      <c r="G32" s="809">
        <v>262</v>
      </c>
      <c r="H32" s="809">
        <v>40293</v>
      </c>
      <c r="I32" s="809">
        <v>173</v>
      </c>
      <c r="J32" s="809">
        <v>25223</v>
      </c>
      <c r="K32" s="809">
        <v>40</v>
      </c>
      <c r="L32" s="809">
        <v>874</v>
      </c>
    </row>
    <row r="33" spans="1:12" ht="15" customHeight="1">
      <c r="A33" s="630">
        <v>22</v>
      </c>
      <c r="B33" s="423" t="s">
        <v>673</v>
      </c>
      <c r="C33" s="809">
        <v>1701</v>
      </c>
      <c r="D33" s="809">
        <v>281551</v>
      </c>
      <c r="E33" s="809">
        <v>1145</v>
      </c>
      <c r="F33" s="809">
        <v>175869</v>
      </c>
      <c r="G33" s="809">
        <v>1025</v>
      </c>
      <c r="H33" s="809">
        <v>391270</v>
      </c>
      <c r="I33" s="809">
        <v>724</v>
      </c>
      <c r="J33" s="809">
        <v>81936</v>
      </c>
      <c r="K33" s="809">
        <v>614</v>
      </c>
      <c r="L33" s="809">
        <v>1432</v>
      </c>
    </row>
    <row r="34" spans="1:12" ht="15" customHeight="1">
      <c r="A34" s="630">
        <v>23</v>
      </c>
      <c r="B34" s="423" t="s">
        <v>674</v>
      </c>
      <c r="C34" s="809">
        <v>2338</v>
      </c>
      <c r="D34" s="809">
        <v>163322</v>
      </c>
      <c r="E34" s="809">
        <v>1475</v>
      </c>
      <c r="F34" s="809">
        <v>95802</v>
      </c>
      <c r="G34" s="809">
        <v>1200</v>
      </c>
      <c r="H34" s="809">
        <v>50480</v>
      </c>
      <c r="I34" s="809">
        <v>995</v>
      </c>
      <c r="J34" s="809">
        <v>44569</v>
      </c>
      <c r="K34" s="809">
        <v>394</v>
      </c>
      <c r="L34" s="809">
        <v>535</v>
      </c>
    </row>
    <row r="35" spans="1:12" ht="15" customHeight="1">
      <c r="A35" s="426">
        <v>24</v>
      </c>
      <c r="B35" s="423" t="s">
        <v>675</v>
      </c>
      <c r="C35" s="809">
        <v>462</v>
      </c>
      <c r="D35" s="809">
        <v>25507</v>
      </c>
      <c r="E35" s="809">
        <v>125</v>
      </c>
      <c r="F35" s="809">
        <v>8538</v>
      </c>
      <c r="G35" s="809">
        <v>75</v>
      </c>
      <c r="H35" s="809">
        <v>8925</v>
      </c>
      <c r="I35" s="809">
        <v>63</v>
      </c>
      <c r="J35" s="809">
        <v>7623</v>
      </c>
      <c r="K35" s="809">
        <v>15</v>
      </c>
      <c r="L35" s="809">
        <v>223</v>
      </c>
    </row>
    <row r="36" spans="1:12" ht="15" customHeight="1">
      <c r="A36" s="993" t="s">
        <v>16</v>
      </c>
      <c r="B36" s="994"/>
      <c r="C36" s="811">
        <f t="shared" ref="C36:L36" si="0">SUM(C12:C35)</f>
        <v>83935</v>
      </c>
      <c r="D36" s="811">
        <f t="shared" si="0"/>
        <v>11579246</v>
      </c>
      <c r="E36" s="811">
        <f t="shared" si="0"/>
        <v>55026</v>
      </c>
      <c r="F36" s="811">
        <f t="shared" si="0"/>
        <v>6089683</v>
      </c>
      <c r="G36" s="811">
        <f t="shared" si="0"/>
        <v>23552</v>
      </c>
      <c r="H36" s="811">
        <f t="shared" si="0"/>
        <v>1468428</v>
      </c>
      <c r="I36" s="811">
        <f t="shared" si="0"/>
        <v>12173</v>
      </c>
      <c r="J36" s="811">
        <f t="shared" si="0"/>
        <v>1655383</v>
      </c>
      <c r="K36" s="811">
        <f t="shared" si="0"/>
        <v>5124</v>
      </c>
      <c r="L36" s="811">
        <f t="shared" si="0"/>
        <v>22769</v>
      </c>
    </row>
    <row r="37" spans="1:1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2" ht="15.75">
      <c r="B38" s="64"/>
      <c r="C38" s="64"/>
      <c r="D38" s="64"/>
      <c r="E38" s="64"/>
      <c r="F38" s="64"/>
      <c r="G38" s="64"/>
      <c r="H38" s="64"/>
      <c r="I38" s="84"/>
      <c r="J38" s="84"/>
      <c r="K38" s="55"/>
      <c r="L38" s="55"/>
    </row>
    <row r="39" spans="1:12" ht="15.75">
      <c r="B39" s="64"/>
      <c r="C39" s="64"/>
      <c r="D39" s="64"/>
      <c r="E39" s="64"/>
      <c r="F39" s="64"/>
      <c r="G39" s="64"/>
      <c r="H39" s="64"/>
      <c r="I39" s="84"/>
      <c r="J39" s="84"/>
      <c r="K39" s="55"/>
      <c r="L39" s="55"/>
    </row>
    <row r="40" spans="1:12" ht="15.75" customHeight="1">
      <c r="A40" s="9" t="s">
        <v>1117</v>
      </c>
      <c r="B40" s="84"/>
      <c r="C40" s="84"/>
      <c r="D40" s="84"/>
      <c r="E40" s="1141" t="s">
        <v>849</v>
      </c>
      <c r="F40" s="1141"/>
      <c r="G40" s="1141"/>
      <c r="H40" s="84"/>
      <c r="I40" s="985" t="s">
        <v>846</v>
      </c>
      <c r="J40" s="985"/>
      <c r="K40" s="985"/>
      <c r="L40" s="985"/>
    </row>
    <row r="41" spans="1:12" ht="15.6" customHeight="1">
      <c r="A41" s="84"/>
      <c r="B41" s="84"/>
      <c r="C41" s="84"/>
      <c r="D41" s="84"/>
      <c r="E41" s="1141" t="s">
        <v>850</v>
      </c>
      <c r="F41" s="1141"/>
      <c r="G41" s="1141"/>
      <c r="H41" s="84"/>
      <c r="I41" s="1001" t="s">
        <v>845</v>
      </c>
      <c r="J41" s="1001"/>
      <c r="K41" s="1001"/>
      <c r="L41" s="1001"/>
    </row>
    <row r="42" spans="1:12">
      <c r="A42" s="55"/>
      <c r="B42" s="55"/>
      <c r="C42" s="55"/>
      <c r="D42" s="55"/>
      <c r="E42" s="1141" t="s">
        <v>851</v>
      </c>
      <c r="F42" s="1141"/>
      <c r="G42" s="1141"/>
      <c r="I42" s="450"/>
      <c r="J42" s="450"/>
      <c r="K42" s="450"/>
      <c r="L42" s="411"/>
    </row>
    <row r="43" spans="1:12">
      <c r="I43" s="411"/>
      <c r="J43" s="411"/>
      <c r="K43" s="411"/>
    </row>
  </sheetData>
  <mergeCells count="18">
    <mergeCell ref="E42:G42"/>
    <mergeCell ref="I9:J9"/>
    <mergeCell ref="K9:L9"/>
    <mergeCell ref="A36:B36"/>
    <mergeCell ref="E40:G40"/>
    <mergeCell ref="I40:L40"/>
    <mergeCell ref="E41:G41"/>
    <mergeCell ref="I41:L41"/>
    <mergeCell ref="K1:L1"/>
    <mergeCell ref="A2:H2"/>
    <mergeCell ref="A3:H3"/>
    <mergeCell ref="A5:L5"/>
    <mergeCell ref="A9:A10"/>
    <mergeCell ref="B9:B10"/>
    <mergeCell ref="C9:C10"/>
    <mergeCell ref="D9:D10"/>
    <mergeCell ref="E9:F9"/>
    <mergeCell ref="G9:H9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4"/>
  <sheetViews>
    <sheetView view="pageBreakPreview" topLeftCell="A25" zoomScaleSheetLayoutView="100" workbookViewId="0">
      <selection activeCell="A40" sqref="A40"/>
    </sheetView>
  </sheetViews>
  <sheetFormatPr defaultColWidth="8.85546875" defaultRowHeight="12.75"/>
  <cols>
    <col min="1" max="1" width="11.140625" style="55" customWidth="1"/>
    <col min="2" max="2" width="19.140625" style="55" customWidth="1"/>
    <col min="3" max="3" width="20.5703125" style="55" customWidth="1"/>
    <col min="4" max="4" width="22.28515625" style="55" customWidth="1"/>
    <col min="5" max="5" width="25.42578125" style="55" customWidth="1"/>
    <col min="6" max="6" width="27.42578125" style="55" customWidth="1"/>
    <col min="7" max="16384" width="8.85546875" style="55"/>
  </cols>
  <sheetData>
    <row r="1" spans="1:7" ht="12.75" customHeight="1">
      <c r="D1" s="159"/>
      <c r="E1" s="159"/>
      <c r="F1" s="160" t="s">
        <v>91</v>
      </c>
    </row>
    <row r="2" spans="1:7" ht="15" customHeight="1">
      <c r="B2" s="1178" t="s">
        <v>0</v>
      </c>
      <c r="C2" s="1178"/>
      <c r="D2" s="1178"/>
      <c r="E2" s="1178"/>
      <c r="F2" s="1178"/>
    </row>
    <row r="3" spans="1:7" ht="20.25">
      <c r="B3" s="967" t="s">
        <v>857</v>
      </c>
      <c r="C3" s="967"/>
      <c r="D3" s="967"/>
      <c r="E3" s="967"/>
      <c r="F3" s="967"/>
    </row>
    <row r="4" spans="1:7" ht="11.25" customHeight="1"/>
    <row r="5" spans="1:7">
      <c r="A5" s="1183" t="s">
        <v>414</v>
      </c>
      <c r="B5" s="1183"/>
      <c r="C5" s="1183"/>
      <c r="D5" s="1183"/>
      <c r="E5" s="1183"/>
      <c r="F5" s="1183"/>
    </row>
    <row r="6" spans="1:7" ht="8.4499999999999993" customHeight="1">
      <c r="A6" s="492"/>
      <c r="B6" s="492"/>
      <c r="C6" s="492"/>
      <c r="D6" s="492"/>
      <c r="E6" s="492"/>
      <c r="F6" s="492"/>
    </row>
    <row r="7" spans="1:7" ht="18" customHeight="1">
      <c r="A7" s="411" t="s">
        <v>700</v>
      </c>
      <c r="B7" s="411"/>
    </row>
    <row r="8" spans="1:7" ht="18" hidden="1" customHeight="1">
      <c r="A8" s="58" t="s">
        <v>1</v>
      </c>
    </row>
    <row r="9" spans="1:7" ht="30.6" customHeight="1">
      <c r="A9" s="1179" t="s">
        <v>2</v>
      </c>
      <c r="B9" s="1179" t="s">
        <v>3</v>
      </c>
      <c r="C9" s="1184" t="s">
        <v>410</v>
      </c>
      <c r="D9" s="1185"/>
      <c r="E9" s="1184" t="s">
        <v>413</v>
      </c>
      <c r="F9" s="1185"/>
    </row>
    <row r="10" spans="1:7" s="65" customFormat="1" ht="25.5">
      <c r="A10" s="1179"/>
      <c r="B10" s="1179"/>
      <c r="C10" s="494" t="s">
        <v>411</v>
      </c>
      <c r="D10" s="494" t="s">
        <v>412</v>
      </c>
      <c r="E10" s="494" t="s">
        <v>411</v>
      </c>
      <c r="F10" s="494" t="s">
        <v>412</v>
      </c>
      <c r="G10" s="77"/>
    </row>
    <row r="11" spans="1:7" s="499" customFormat="1">
      <c r="A11" s="98">
        <v>1</v>
      </c>
      <c r="B11" s="98">
        <v>2</v>
      </c>
      <c r="C11" s="98">
        <v>3</v>
      </c>
      <c r="D11" s="98">
        <v>4</v>
      </c>
      <c r="E11" s="98">
        <v>5</v>
      </c>
      <c r="F11" s="98">
        <v>6</v>
      </c>
    </row>
    <row r="12" spans="1:7" ht="15">
      <c r="A12" s="422">
        <v>1</v>
      </c>
      <c r="B12" s="423" t="s">
        <v>652</v>
      </c>
      <c r="C12" s="809">
        <v>1340</v>
      </c>
      <c r="D12" s="809">
        <v>1340</v>
      </c>
      <c r="E12" s="809">
        <v>299</v>
      </c>
      <c r="F12" s="809">
        <v>299</v>
      </c>
    </row>
    <row r="13" spans="1:7" ht="15">
      <c r="A13" s="422">
        <v>2</v>
      </c>
      <c r="B13" s="423" t="s">
        <v>653</v>
      </c>
      <c r="C13" s="809">
        <v>4043</v>
      </c>
      <c r="D13" s="809">
        <v>4043</v>
      </c>
      <c r="E13" s="809">
        <v>921</v>
      </c>
      <c r="F13" s="809">
        <v>921</v>
      </c>
    </row>
    <row r="14" spans="1:7" ht="15">
      <c r="A14" s="422">
        <v>3</v>
      </c>
      <c r="B14" s="423" t="s">
        <v>654</v>
      </c>
      <c r="C14" s="809">
        <v>3153</v>
      </c>
      <c r="D14" s="809">
        <v>3153</v>
      </c>
      <c r="E14" s="809">
        <v>771</v>
      </c>
      <c r="F14" s="809">
        <v>771</v>
      </c>
    </row>
    <row r="15" spans="1:7" ht="15">
      <c r="A15" s="422">
        <v>4</v>
      </c>
      <c r="B15" s="423" t="s">
        <v>655</v>
      </c>
      <c r="C15" s="809">
        <v>3888</v>
      </c>
      <c r="D15" s="809">
        <v>3888</v>
      </c>
      <c r="E15" s="809">
        <v>846</v>
      </c>
      <c r="F15" s="809">
        <v>846</v>
      </c>
    </row>
    <row r="16" spans="1:7" ht="15">
      <c r="A16" s="422">
        <v>5</v>
      </c>
      <c r="B16" s="423" t="s">
        <v>656</v>
      </c>
      <c r="C16" s="809">
        <v>2578</v>
      </c>
      <c r="D16" s="809">
        <v>2578</v>
      </c>
      <c r="E16" s="809">
        <v>672</v>
      </c>
      <c r="F16" s="809">
        <v>672</v>
      </c>
    </row>
    <row r="17" spans="1:6" ht="15">
      <c r="A17" s="422">
        <v>6</v>
      </c>
      <c r="B17" s="423" t="s">
        <v>657</v>
      </c>
      <c r="C17" s="809">
        <v>1879</v>
      </c>
      <c r="D17" s="809">
        <v>1879</v>
      </c>
      <c r="E17" s="809">
        <v>359</v>
      </c>
      <c r="F17" s="809">
        <v>359</v>
      </c>
    </row>
    <row r="18" spans="1:6" ht="15">
      <c r="A18" s="422">
        <v>7</v>
      </c>
      <c r="B18" s="423" t="s">
        <v>658</v>
      </c>
      <c r="C18" s="809">
        <v>2517</v>
      </c>
      <c r="D18" s="809">
        <v>2517</v>
      </c>
      <c r="E18" s="809">
        <v>506</v>
      </c>
      <c r="F18" s="809">
        <v>506</v>
      </c>
    </row>
    <row r="19" spans="1:6" ht="15">
      <c r="A19" s="422">
        <v>8</v>
      </c>
      <c r="B19" s="423" t="s">
        <v>659</v>
      </c>
      <c r="C19" s="809">
        <v>901</v>
      </c>
      <c r="D19" s="809">
        <v>901</v>
      </c>
      <c r="E19" s="809">
        <v>147</v>
      </c>
      <c r="F19" s="809">
        <v>147</v>
      </c>
    </row>
    <row r="20" spans="1:6" ht="15">
      <c r="A20" s="422">
        <v>9</v>
      </c>
      <c r="B20" s="423" t="s">
        <v>660</v>
      </c>
      <c r="C20" s="809">
        <v>3320</v>
      </c>
      <c r="D20" s="809">
        <v>3320</v>
      </c>
      <c r="E20" s="809">
        <v>852</v>
      </c>
      <c r="F20" s="809">
        <v>852</v>
      </c>
    </row>
    <row r="21" spans="1:6" ht="15">
      <c r="A21" s="422">
        <v>10</v>
      </c>
      <c r="B21" s="423" t="s">
        <v>661</v>
      </c>
      <c r="C21" s="809">
        <v>2370</v>
      </c>
      <c r="D21" s="809">
        <v>2370</v>
      </c>
      <c r="E21" s="809">
        <v>673</v>
      </c>
      <c r="F21" s="809">
        <v>673</v>
      </c>
    </row>
    <row r="22" spans="1:6" ht="15">
      <c r="A22" s="422">
        <v>11</v>
      </c>
      <c r="B22" s="423" t="s">
        <v>662</v>
      </c>
      <c r="C22" s="809">
        <v>1847</v>
      </c>
      <c r="D22" s="809">
        <v>1847</v>
      </c>
      <c r="E22" s="809">
        <v>415</v>
      </c>
      <c r="F22" s="809">
        <v>415</v>
      </c>
    </row>
    <row r="23" spans="1:6" ht="15">
      <c r="A23" s="422">
        <v>12</v>
      </c>
      <c r="B23" s="423" t="s">
        <v>663</v>
      </c>
      <c r="C23" s="809">
        <v>1524</v>
      </c>
      <c r="D23" s="809">
        <v>1524</v>
      </c>
      <c r="E23" s="809">
        <v>565</v>
      </c>
      <c r="F23" s="809">
        <v>565</v>
      </c>
    </row>
    <row r="24" spans="1:6" ht="15">
      <c r="A24" s="422">
        <v>13</v>
      </c>
      <c r="B24" s="423" t="s">
        <v>664</v>
      </c>
      <c r="C24" s="809">
        <v>2618</v>
      </c>
      <c r="D24" s="809">
        <v>2618</v>
      </c>
      <c r="E24" s="809">
        <v>679</v>
      </c>
      <c r="F24" s="809">
        <v>679</v>
      </c>
    </row>
    <row r="25" spans="1:6" ht="15">
      <c r="A25" s="422">
        <v>14</v>
      </c>
      <c r="B25" s="423" t="s">
        <v>665</v>
      </c>
      <c r="C25" s="809">
        <v>4708</v>
      </c>
      <c r="D25" s="809">
        <v>4708</v>
      </c>
      <c r="E25" s="809">
        <v>1163</v>
      </c>
      <c r="F25" s="809">
        <v>1163</v>
      </c>
    </row>
    <row r="26" spans="1:6" ht="15">
      <c r="A26" s="422">
        <v>15</v>
      </c>
      <c r="B26" s="423" t="s">
        <v>666</v>
      </c>
      <c r="C26" s="809">
        <v>4751</v>
      </c>
      <c r="D26" s="809">
        <v>4751</v>
      </c>
      <c r="E26" s="809">
        <v>1161</v>
      </c>
      <c r="F26" s="809">
        <v>1161</v>
      </c>
    </row>
    <row r="27" spans="1:6" ht="15">
      <c r="A27" s="422">
        <v>16</v>
      </c>
      <c r="B27" s="423" t="s">
        <v>667</v>
      </c>
      <c r="C27" s="809">
        <v>5389</v>
      </c>
      <c r="D27" s="809">
        <v>5389</v>
      </c>
      <c r="E27" s="809">
        <v>1145</v>
      </c>
      <c r="F27" s="809">
        <v>1145</v>
      </c>
    </row>
    <row r="28" spans="1:6" ht="15">
      <c r="A28" s="422">
        <v>17</v>
      </c>
      <c r="B28" s="423" t="s">
        <v>668</v>
      </c>
      <c r="C28" s="809">
        <v>3349</v>
      </c>
      <c r="D28" s="809">
        <v>3349</v>
      </c>
      <c r="E28" s="809">
        <v>777</v>
      </c>
      <c r="F28" s="809">
        <v>777</v>
      </c>
    </row>
    <row r="29" spans="1:6" ht="15">
      <c r="A29" s="422">
        <v>18</v>
      </c>
      <c r="B29" s="423" t="s">
        <v>669</v>
      </c>
      <c r="C29" s="809">
        <v>4595</v>
      </c>
      <c r="D29" s="809">
        <v>4595</v>
      </c>
      <c r="E29" s="809">
        <v>1302</v>
      </c>
      <c r="F29" s="809">
        <v>1302</v>
      </c>
    </row>
    <row r="30" spans="1:6" ht="15">
      <c r="A30" s="422">
        <v>19</v>
      </c>
      <c r="B30" s="423" t="s">
        <v>670</v>
      </c>
      <c r="C30" s="809">
        <v>5011</v>
      </c>
      <c r="D30" s="809">
        <v>5011</v>
      </c>
      <c r="E30" s="809">
        <v>1201</v>
      </c>
      <c r="F30" s="809">
        <v>1201</v>
      </c>
    </row>
    <row r="31" spans="1:6" ht="15">
      <c r="A31" s="422">
        <v>20</v>
      </c>
      <c r="B31" s="423" t="s">
        <v>671</v>
      </c>
      <c r="C31" s="809">
        <v>3553</v>
      </c>
      <c r="D31" s="809">
        <v>3553</v>
      </c>
      <c r="E31" s="809">
        <v>838</v>
      </c>
      <c r="F31" s="809">
        <v>838</v>
      </c>
    </row>
    <row r="32" spans="1:6" ht="15">
      <c r="A32" s="422">
        <v>21</v>
      </c>
      <c r="B32" s="423" t="s">
        <v>672</v>
      </c>
      <c r="C32" s="809">
        <v>687</v>
      </c>
      <c r="D32" s="809">
        <v>687</v>
      </c>
      <c r="E32" s="809">
        <v>121</v>
      </c>
      <c r="F32" s="809">
        <v>121</v>
      </c>
    </row>
    <row r="33" spans="1:8" ht="15">
      <c r="A33" s="422">
        <v>22</v>
      </c>
      <c r="B33" s="423" t="s">
        <v>673</v>
      </c>
      <c r="C33" s="809">
        <v>1394</v>
      </c>
      <c r="D33" s="809">
        <v>1394</v>
      </c>
      <c r="E33" s="809">
        <v>307</v>
      </c>
      <c r="F33" s="809">
        <v>307</v>
      </c>
    </row>
    <row r="34" spans="1:8" ht="15">
      <c r="A34" s="422">
        <v>23</v>
      </c>
      <c r="B34" s="423" t="s">
        <v>674</v>
      </c>
      <c r="C34" s="809">
        <v>1925</v>
      </c>
      <c r="D34" s="809">
        <v>1925</v>
      </c>
      <c r="E34" s="809">
        <v>413</v>
      </c>
      <c r="F34" s="809">
        <v>413</v>
      </c>
    </row>
    <row r="35" spans="1:8" ht="15">
      <c r="A35" s="426">
        <v>24</v>
      </c>
      <c r="B35" s="423" t="s">
        <v>675</v>
      </c>
      <c r="C35" s="809">
        <v>399</v>
      </c>
      <c r="D35" s="809">
        <v>399</v>
      </c>
      <c r="E35" s="809">
        <v>63</v>
      </c>
      <c r="F35" s="809">
        <v>63</v>
      </c>
    </row>
    <row r="36" spans="1:8" ht="15.75">
      <c r="A36" s="993" t="s">
        <v>16</v>
      </c>
      <c r="B36" s="994"/>
      <c r="C36" s="811">
        <f>SUM(C12:C35)</f>
        <v>67739</v>
      </c>
      <c r="D36" s="811">
        <f>SUM(D12:D35)</f>
        <v>67739</v>
      </c>
      <c r="E36" s="811">
        <f>SUM(E12:E35)</f>
        <v>16196</v>
      </c>
      <c r="F36" s="811">
        <f>SUM(F12:F35)</f>
        <v>16196</v>
      </c>
    </row>
    <row r="37" spans="1:8">
      <c r="A37" s="62"/>
      <c r="B37" s="63"/>
      <c r="C37" s="63"/>
      <c r="D37" s="63"/>
      <c r="E37" s="63"/>
      <c r="F37" s="63"/>
    </row>
    <row r="38" spans="1:8">
      <c r="C38" s="55" t="s">
        <v>11</v>
      </c>
    </row>
    <row r="40" spans="1:8" ht="15.75" customHeight="1">
      <c r="A40" s="9" t="s">
        <v>1117</v>
      </c>
      <c r="B40" s="430"/>
      <c r="C40" s="1182" t="s">
        <v>849</v>
      </c>
      <c r="D40" s="1182"/>
      <c r="E40" s="985" t="s">
        <v>846</v>
      </c>
      <c r="F40" s="985"/>
      <c r="G40" s="411"/>
      <c r="H40" s="411"/>
    </row>
    <row r="41" spans="1:8" ht="15.6" customHeight="1">
      <c r="A41" s="430"/>
      <c r="B41" s="430"/>
      <c r="C41" s="1182" t="s">
        <v>850</v>
      </c>
      <c r="D41" s="1182"/>
      <c r="E41" s="1001" t="s">
        <v>845</v>
      </c>
      <c r="F41" s="1001"/>
      <c r="G41" s="433"/>
      <c r="H41" s="433"/>
    </row>
    <row r="42" spans="1:8">
      <c r="A42" s="430"/>
      <c r="B42" s="430"/>
      <c r="C42" s="1182" t="s">
        <v>851</v>
      </c>
      <c r="D42" s="1182"/>
      <c r="E42" s="430"/>
      <c r="F42" s="430"/>
      <c r="G42" s="430"/>
    </row>
    <row r="43" spans="1:8">
      <c r="A43" s="430"/>
      <c r="B43" s="430"/>
      <c r="C43" s="430"/>
      <c r="D43" s="430"/>
      <c r="E43" s="430"/>
      <c r="F43" s="430"/>
      <c r="G43" s="430"/>
    </row>
    <row r="44" spans="1:8">
      <c r="A44" s="1181"/>
      <c r="B44" s="1181"/>
      <c r="C44" s="1181"/>
      <c r="D44" s="1181"/>
      <c r="E44" s="1181"/>
      <c r="F44" s="1181"/>
    </row>
  </sheetData>
  <mergeCells count="14">
    <mergeCell ref="B2:F2"/>
    <mergeCell ref="B3:F3"/>
    <mergeCell ref="A5:F5"/>
    <mergeCell ref="A9:A10"/>
    <mergeCell ref="B9:B10"/>
    <mergeCell ref="C9:D9"/>
    <mergeCell ref="E9:F9"/>
    <mergeCell ref="A44:F44"/>
    <mergeCell ref="A36:B36"/>
    <mergeCell ref="C40:D40"/>
    <mergeCell ref="E40:F40"/>
    <mergeCell ref="C41:D41"/>
    <mergeCell ref="E41:F41"/>
    <mergeCell ref="C42:D42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9"/>
  <sheetViews>
    <sheetView topLeftCell="A21" zoomScale="85" zoomScaleNormal="85" zoomScaleSheetLayoutView="100" workbookViewId="0">
      <selection activeCell="A45" sqref="A45"/>
    </sheetView>
  </sheetViews>
  <sheetFormatPr defaultRowHeight="12.75"/>
  <cols>
    <col min="1" max="1" width="7.5703125" style="503" customWidth="1"/>
    <col min="2" max="2" width="14.42578125" style="503" customWidth="1"/>
    <col min="3" max="3" width="16.42578125" style="503" customWidth="1"/>
    <col min="4" max="4" width="10.85546875" style="503" customWidth="1"/>
    <col min="5" max="5" width="13.7109375" style="503" customWidth="1"/>
    <col min="6" max="6" width="14.28515625" style="503" customWidth="1"/>
    <col min="7" max="7" width="11.42578125" style="503" customWidth="1"/>
    <col min="8" max="8" width="12.28515625" style="503" customWidth="1"/>
    <col min="9" max="9" width="16.28515625" style="503" customWidth="1"/>
    <col min="10" max="10" width="19.28515625" style="503" customWidth="1"/>
    <col min="11" max="16384" width="9.140625" style="503"/>
  </cols>
  <sheetData>
    <row r="1" spans="1:13" ht="15">
      <c r="A1" s="55"/>
      <c r="B1" s="55"/>
      <c r="C1" s="55"/>
      <c r="D1" s="1188"/>
      <c r="E1" s="1188"/>
      <c r="F1" s="498"/>
      <c r="G1" s="1188" t="s">
        <v>416</v>
      </c>
      <c r="H1" s="1188"/>
      <c r="I1" s="1188"/>
      <c r="J1" s="1188"/>
      <c r="K1" s="66"/>
      <c r="L1" s="55"/>
      <c r="M1" s="55"/>
    </row>
    <row r="2" spans="1:13" ht="15.75">
      <c r="A2" s="1178" t="s">
        <v>0</v>
      </c>
      <c r="B2" s="1178"/>
      <c r="C2" s="1178"/>
      <c r="D2" s="1178"/>
      <c r="E2" s="1178"/>
      <c r="F2" s="1178"/>
      <c r="G2" s="1178"/>
      <c r="H2" s="1178"/>
      <c r="I2" s="1178"/>
      <c r="J2" s="1178"/>
      <c r="K2" s="55"/>
      <c r="L2" s="55"/>
      <c r="M2" s="55"/>
    </row>
    <row r="3" spans="1:13" ht="18">
      <c r="A3" s="495"/>
      <c r="B3" s="495"/>
      <c r="C3" s="1189" t="s">
        <v>857</v>
      </c>
      <c r="D3" s="1189"/>
      <c r="E3" s="1189"/>
      <c r="F3" s="1189"/>
      <c r="G3" s="1189"/>
      <c r="H3" s="1189"/>
      <c r="I3" s="1189"/>
      <c r="J3" s="495"/>
      <c r="K3" s="55"/>
      <c r="L3" s="55"/>
      <c r="M3" s="55"/>
    </row>
    <row r="4" spans="1:13" ht="15.75">
      <c r="A4" s="968" t="s">
        <v>415</v>
      </c>
      <c r="B4" s="968"/>
      <c r="C4" s="968"/>
      <c r="D4" s="968"/>
      <c r="E4" s="968"/>
      <c r="F4" s="968"/>
      <c r="G4" s="968"/>
      <c r="H4" s="968"/>
      <c r="I4" s="968"/>
      <c r="J4" s="968"/>
      <c r="K4" s="55"/>
      <c r="L4" s="55"/>
      <c r="M4" s="55"/>
    </row>
    <row r="5" spans="1:13" ht="15.75">
      <c r="A5" s="411" t="s">
        <v>700</v>
      </c>
      <c r="B5" s="411"/>
      <c r="C5" s="492"/>
      <c r="D5" s="492"/>
      <c r="E5" s="492"/>
      <c r="F5" s="492"/>
      <c r="G5" s="492"/>
      <c r="H5" s="492"/>
      <c r="I5" s="492"/>
      <c r="J5" s="492"/>
      <c r="K5" s="55"/>
      <c r="L5" s="55"/>
      <c r="M5" s="55"/>
    </row>
    <row r="6" spans="1:13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8">
      <c r="A7" s="58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21.75" customHeight="1">
      <c r="A8" s="1190" t="s">
        <v>2</v>
      </c>
      <c r="B8" s="1190" t="s">
        <v>3</v>
      </c>
      <c r="C8" s="1192" t="s">
        <v>128</v>
      </c>
      <c r="D8" s="1193"/>
      <c r="E8" s="1193"/>
      <c r="F8" s="1193"/>
      <c r="G8" s="1193"/>
      <c r="H8" s="1193"/>
      <c r="I8" s="1193"/>
      <c r="J8" s="1194"/>
      <c r="K8" s="55"/>
      <c r="L8" s="55"/>
      <c r="M8" s="55"/>
    </row>
    <row r="9" spans="1:13" ht="39.75" customHeight="1">
      <c r="A9" s="1191"/>
      <c r="B9" s="1191"/>
      <c r="C9" s="494" t="s">
        <v>178</v>
      </c>
      <c r="D9" s="494" t="s">
        <v>111</v>
      </c>
      <c r="E9" s="494" t="s">
        <v>355</v>
      </c>
      <c r="F9" s="221" t="s">
        <v>146</v>
      </c>
      <c r="G9" s="221" t="s">
        <v>112</v>
      </c>
      <c r="H9" s="222" t="s">
        <v>177</v>
      </c>
      <c r="I9" s="222" t="s">
        <v>195</v>
      </c>
      <c r="J9" s="223" t="s">
        <v>16</v>
      </c>
      <c r="K9" s="65"/>
      <c r="L9" s="65"/>
      <c r="M9" s="65"/>
    </row>
    <row r="10" spans="1:13" s="430" customFormat="1">
      <c r="A10" s="184">
        <v>1</v>
      </c>
      <c r="B10" s="184">
        <v>2</v>
      </c>
      <c r="C10" s="184">
        <v>3</v>
      </c>
      <c r="D10" s="184">
        <v>4</v>
      </c>
      <c r="E10" s="184">
        <v>5</v>
      </c>
      <c r="F10" s="184">
        <v>6</v>
      </c>
      <c r="G10" s="184">
        <v>7</v>
      </c>
      <c r="H10" s="60">
        <v>8</v>
      </c>
      <c r="I10" s="60">
        <v>9</v>
      </c>
      <c r="J10" s="59">
        <v>10</v>
      </c>
      <c r="K10" s="65"/>
      <c r="L10" s="65"/>
      <c r="M10" s="65"/>
    </row>
    <row r="11" spans="1:13" ht="15">
      <c r="A11" s="422">
        <v>1</v>
      </c>
      <c r="B11" s="423" t="s">
        <v>652</v>
      </c>
      <c r="C11" s="790">
        <v>0</v>
      </c>
      <c r="D11" s="790">
        <v>1639</v>
      </c>
      <c r="E11" s="790">
        <v>0</v>
      </c>
      <c r="F11" s="790">
        <v>0</v>
      </c>
      <c r="G11" s="790">
        <v>0</v>
      </c>
      <c r="H11" s="791">
        <v>0</v>
      </c>
      <c r="I11" s="791">
        <v>0</v>
      </c>
      <c r="J11" s="792">
        <f>SUM(C11:I11)</f>
        <v>1639</v>
      </c>
      <c r="K11" s="55"/>
      <c r="L11" s="55"/>
      <c r="M11" s="55"/>
    </row>
    <row r="12" spans="1:13" ht="15">
      <c r="A12" s="422">
        <v>2</v>
      </c>
      <c r="B12" s="423" t="s">
        <v>653</v>
      </c>
      <c r="C12" s="790">
        <v>0</v>
      </c>
      <c r="D12" s="790">
        <v>4964</v>
      </c>
      <c r="E12" s="790">
        <v>0</v>
      </c>
      <c r="F12" s="790">
        <v>0</v>
      </c>
      <c r="G12" s="790">
        <v>0</v>
      </c>
      <c r="H12" s="791">
        <v>0</v>
      </c>
      <c r="I12" s="791">
        <v>0</v>
      </c>
      <c r="J12" s="792">
        <f t="shared" ref="J12:J34" si="0">SUM(C12:I12)</f>
        <v>4964</v>
      </c>
      <c r="K12" s="55"/>
      <c r="L12" s="55"/>
      <c r="M12" s="55"/>
    </row>
    <row r="13" spans="1:13" ht="15">
      <c r="A13" s="422">
        <v>3</v>
      </c>
      <c r="B13" s="423" t="s">
        <v>654</v>
      </c>
      <c r="C13" s="790">
        <v>0</v>
      </c>
      <c r="D13" s="790">
        <v>3924</v>
      </c>
      <c r="E13" s="790">
        <v>0</v>
      </c>
      <c r="F13" s="790">
        <v>0</v>
      </c>
      <c r="G13" s="790">
        <v>0</v>
      </c>
      <c r="H13" s="791">
        <v>0</v>
      </c>
      <c r="I13" s="791">
        <v>0</v>
      </c>
      <c r="J13" s="792">
        <f t="shared" si="0"/>
        <v>3924</v>
      </c>
      <c r="K13" s="55"/>
      <c r="L13" s="55"/>
      <c r="M13" s="55"/>
    </row>
    <row r="14" spans="1:13" ht="15">
      <c r="A14" s="422">
        <v>4</v>
      </c>
      <c r="B14" s="423" t="s">
        <v>655</v>
      </c>
      <c r="C14" s="790">
        <v>1831</v>
      </c>
      <c r="D14" s="790">
        <v>2903</v>
      </c>
      <c r="E14" s="790">
        <v>0</v>
      </c>
      <c r="F14" s="790">
        <v>0</v>
      </c>
      <c r="G14" s="790">
        <v>0</v>
      </c>
      <c r="H14" s="791">
        <v>0</v>
      </c>
      <c r="I14" s="791">
        <v>0</v>
      </c>
      <c r="J14" s="792">
        <f t="shared" si="0"/>
        <v>4734</v>
      </c>
      <c r="K14" s="55"/>
      <c r="L14" s="55"/>
      <c r="M14" s="55"/>
    </row>
    <row r="15" spans="1:13" ht="15">
      <c r="A15" s="422">
        <v>5</v>
      </c>
      <c r="B15" s="423" t="s">
        <v>656</v>
      </c>
      <c r="C15" s="790">
        <v>148</v>
      </c>
      <c r="D15" s="790">
        <v>3102</v>
      </c>
      <c r="E15" s="790">
        <v>0</v>
      </c>
      <c r="F15" s="790">
        <v>0</v>
      </c>
      <c r="G15" s="790">
        <v>0</v>
      </c>
      <c r="H15" s="791">
        <v>0</v>
      </c>
      <c r="I15" s="791">
        <v>0</v>
      </c>
      <c r="J15" s="792">
        <f t="shared" si="0"/>
        <v>3250</v>
      </c>
      <c r="K15" s="55"/>
      <c r="L15" s="55"/>
      <c r="M15" s="55"/>
    </row>
    <row r="16" spans="1:13" ht="15">
      <c r="A16" s="422">
        <v>6</v>
      </c>
      <c r="B16" s="423" t="s">
        <v>657</v>
      </c>
      <c r="C16" s="790">
        <v>0</v>
      </c>
      <c r="D16" s="790">
        <v>2238</v>
      </c>
      <c r="E16" s="790">
        <v>0</v>
      </c>
      <c r="F16" s="790">
        <v>0</v>
      </c>
      <c r="G16" s="790">
        <v>0</v>
      </c>
      <c r="H16" s="791">
        <v>0</v>
      </c>
      <c r="I16" s="791">
        <v>0</v>
      </c>
      <c r="J16" s="792">
        <f t="shared" si="0"/>
        <v>2238</v>
      </c>
      <c r="K16" s="55"/>
      <c r="L16" s="55"/>
      <c r="M16" s="55"/>
    </row>
    <row r="17" spans="1:13" ht="15">
      <c r="A17" s="422">
        <v>7</v>
      </c>
      <c r="B17" s="423" t="s">
        <v>658</v>
      </c>
      <c r="C17" s="790">
        <v>181</v>
      </c>
      <c r="D17" s="790">
        <v>2842</v>
      </c>
      <c r="E17" s="790">
        <v>0</v>
      </c>
      <c r="F17" s="790">
        <v>0</v>
      </c>
      <c r="G17" s="790">
        <v>0</v>
      </c>
      <c r="H17" s="791">
        <v>0</v>
      </c>
      <c r="I17" s="791">
        <v>0</v>
      </c>
      <c r="J17" s="792">
        <f t="shared" si="0"/>
        <v>3023</v>
      </c>
      <c r="K17" s="55"/>
      <c r="L17" s="55"/>
      <c r="M17" s="55"/>
    </row>
    <row r="18" spans="1:13" ht="15">
      <c r="A18" s="422">
        <v>8</v>
      </c>
      <c r="B18" s="423" t="s">
        <v>659</v>
      </c>
      <c r="C18" s="790">
        <v>0</v>
      </c>
      <c r="D18" s="790">
        <v>1048</v>
      </c>
      <c r="E18" s="790">
        <v>0</v>
      </c>
      <c r="F18" s="790">
        <v>0</v>
      </c>
      <c r="G18" s="790">
        <v>0</v>
      </c>
      <c r="H18" s="791">
        <v>0</v>
      </c>
      <c r="I18" s="791">
        <v>0</v>
      </c>
      <c r="J18" s="792">
        <f t="shared" si="0"/>
        <v>1048</v>
      </c>
      <c r="K18" s="55"/>
      <c r="L18" s="55"/>
      <c r="M18" s="55"/>
    </row>
    <row r="19" spans="1:13" ht="15">
      <c r="A19" s="422">
        <v>9</v>
      </c>
      <c r="B19" s="423" t="s">
        <v>660</v>
      </c>
      <c r="C19" s="790">
        <v>76</v>
      </c>
      <c r="D19" s="790">
        <v>4096</v>
      </c>
      <c r="E19" s="790">
        <v>0</v>
      </c>
      <c r="F19" s="790">
        <v>0</v>
      </c>
      <c r="G19" s="790">
        <v>0</v>
      </c>
      <c r="H19" s="791">
        <v>0</v>
      </c>
      <c r="I19" s="791">
        <v>0</v>
      </c>
      <c r="J19" s="792">
        <f t="shared" si="0"/>
        <v>4172</v>
      </c>
      <c r="K19" s="55"/>
      <c r="L19" s="55"/>
      <c r="M19" s="55"/>
    </row>
    <row r="20" spans="1:13" ht="15">
      <c r="A20" s="422">
        <v>10</v>
      </c>
      <c r="B20" s="423" t="s">
        <v>661</v>
      </c>
      <c r="C20" s="790">
        <v>168</v>
      </c>
      <c r="D20" s="790">
        <v>2822</v>
      </c>
      <c r="E20" s="790">
        <v>0</v>
      </c>
      <c r="F20" s="790">
        <v>0</v>
      </c>
      <c r="G20" s="790">
        <v>53</v>
      </c>
      <c r="H20" s="791">
        <v>0</v>
      </c>
      <c r="I20" s="791">
        <v>0</v>
      </c>
      <c r="J20" s="792">
        <f t="shared" si="0"/>
        <v>3043</v>
      </c>
      <c r="K20" s="55"/>
      <c r="L20" s="55"/>
      <c r="M20" s="55"/>
    </row>
    <row r="21" spans="1:13" ht="15">
      <c r="A21" s="422">
        <v>11</v>
      </c>
      <c r="B21" s="423" t="s">
        <v>662</v>
      </c>
      <c r="C21" s="790">
        <v>0</v>
      </c>
      <c r="D21" s="790">
        <v>2262</v>
      </c>
      <c r="E21" s="790">
        <v>0</v>
      </c>
      <c r="F21" s="790">
        <v>0</v>
      </c>
      <c r="G21" s="790">
        <v>0</v>
      </c>
      <c r="H21" s="791">
        <v>0</v>
      </c>
      <c r="I21" s="791">
        <v>0</v>
      </c>
      <c r="J21" s="792">
        <f t="shared" si="0"/>
        <v>2262</v>
      </c>
      <c r="K21" s="55"/>
      <c r="L21" s="55"/>
      <c r="M21" s="55"/>
    </row>
    <row r="22" spans="1:13" ht="15">
      <c r="A22" s="422">
        <v>12</v>
      </c>
      <c r="B22" s="423" t="s">
        <v>663</v>
      </c>
      <c r="C22" s="790">
        <v>250</v>
      </c>
      <c r="D22" s="790">
        <v>994</v>
      </c>
      <c r="E22" s="790">
        <v>0</v>
      </c>
      <c r="F22" s="790">
        <v>0</v>
      </c>
      <c r="G22" s="790">
        <v>845</v>
      </c>
      <c r="H22" s="791">
        <v>0</v>
      </c>
      <c r="I22" s="791">
        <v>0</v>
      </c>
      <c r="J22" s="792">
        <f t="shared" si="0"/>
        <v>2089</v>
      </c>
      <c r="K22" s="55"/>
      <c r="L22" s="55"/>
      <c r="M22" s="55"/>
    </row>
    <row r="23" spans="1:13" ht="15">
      <c r="A23" s="422">
        <v>13</v>
      </c>
      <c r="B23" s="423" t="s">
        <v>664</v>
      </c>
      <c r="C23" s="790">
        <v>0</v>
      </c>
      <c r="D23" s="790">
        <v>3297</v>
      </c>
      <c r="E23" s="790">
        <v>0</v>
      </c>
      <c r="F23" s="790">
        <v>0</v>
      </c>
      <c r="G23" s="790">
        <v>0</v>
      </c>
      <c r="H23" s="791">
        <v>0</v>
      </c>
      <c r="I23" s="791">
        <v>0</v>
      </c>
      <c r="J23" s="792">
        <f t="shared" si="0"/>
        <v>3297</v>
      </c>
      <c r="K23" s="55"/>
      <c r="L23" s="55"/>
      <c r="M23" s="55"/>
    </row>
    <row r="24" spans="1:13" ht="15">
      <c r="A24" s="422">
        <v>14</v>
      </c>
      <c r="B24" s="423" t="s">
        <v>665</v>
      </c>
      <c r="C24" s="790">
        <v>0</v>
      </c>
      <c r="D24" s="790">
        <v>5871</v>
      </c>
      <c r="E24" s="790">
        <v>0</v>
      </c>
      <c r="F24" s="790">
        <v>0</v>
      </c>
      <c r="G24" s="790">
        <v>0</v>
      </c>
      <c r="H24" s="791">
        <v>0</v>
      </c>
      <c r="I24" s="791">
        <v>0</v>
      </c>
      <c r="J24" s="792">
        <f t="shared" si="0"/>
        <v>5871</v>
      </c>
      <c r="K24" s="55"/>
      <c r="L24" s="55"/>
      <c r="M24" s="55"/>
    </row>
    <row r="25" spans="1:13" ht="15">
      <c r="A25" s="422">
        <v>15</v>
      </c>
      <c r="B25" s="423" t="s">
        <v>666</v>
      </c>
      <c r="C25" s="790">
        <v>0</v>
      </c>
      <c r="D25" s="790">
        <v>5912</v>
      </c>
      <c r="E25" s="790">
        <v>0</v>
      </c>
      <c r="F25" s="790">
        <v>0</v>
      </c>
      <c r="G25" s="790">
        <v>0</v>
      </c>
      <c r="H25" s="791">
        <v>0</v>
      </c>
      <c r="I25" s="791">
        <v>0</v>
      </c>
      <c r="J25" s="792">
        <f t="shared" si="0"/>
        <v>5912</v>
      </c>
      <c r="K25" s="55"/>
      <c r="L25" s="55"/>
      <c r="M25" s="55"/>
    </row>
    <row r="26" spans="1:13" ht="15">
      <c r="A26" s="422">
        <v>16</v>
      </c>
      <c r="B26" s="423" t="s">
        <v>667</v>
      </c>
      <c r="C26" s="790">
        <v>0</v>
      </c>
      <c r="D26" s="790">
        <v>6534</v>
      </c>
      <c r="E26" s="790">
        <v>0</v>
      </c>
      <c r="F26" s="790">
        <v>0</v>
      </c>
      <c r="G26" s="790">
        <v>0</v>
      </c>
      <c r="H26" s="791">
        <v>0</v>
      </c>
      <c r="I26" s="791">
        <v>0</v>
      </c>
      <c r="J26" s="792">
        <f t="shared" si="0"/>
        <v>6534</v>
      </c>
      <c r="K26" s="55"/>
      <c r="L26" s="55"/>
      <c r="M26" s="55"/>
    </row>
    <row r="27" spans="1:13" ht="15">
      <c r="A27" s="422">
        <v>17</v>
      </c>
      <c r="B27" s="423" t="s">
        <v>668</v>
      </c>
      <c r="C27" s="790">
        <v>0</v>
      </c>
      <c r="D27" s="790">
        <v>4126</v>
      </c>
      <c r="E27" s="790">
        <v>0</v>
      </c>
      <c r="F27" s="790">
        <v>0</v>
      </c>
      <c r="G27" s="790">
        <v>0</v>
      </c>
      <c r="H27" s="791">
        <v>0</v>
      </c>
      <c r="I27" s="791">
        <v>0</v>
      </c>
      <c r="J27" s="792">
        <f t="shared" si="0"/>
        <v>4126</v>
      </c>
      <c r="K27" s="55"/>
      <c r="L27" s="55"/>
      <c r="M27" s="55"/>
    </row>
    <row r="28" spans="1:13" ht="15">
      <c r="A28" s="422">
        <v>18</v>
      </c>
      <c r="B28" s="423" t="s">
        <v>669</v>
      </c>
      <c r="C28" s="790">
        <v>0</v>
      </c>
      <c r="D28" s="790">
        <v>5835</v>
      </c>
      <c r="E28" s="790">
        <v>0</v>
      </c>
      <c r="F28" s="790">
        <v>0</v>
      </c>
      <c r="G28" s="790">
        <v>62</v>
      </c>
      <c r="H28" s="791">
        <v>0</v>
      </c>
      <c r="I28" s="791">
        <v>0</v>
      </c>
      <c r="J28" s="792">
        <f t="shared" si="0"/>
        <v>5897</v>
      </c>
      <c r="K28" s="55"/>
      <c r="L28" s="55"/>
      <c r="M28" s="55"/>
    </row>
    <row r="29" spans="1:13" ht="15">
      <c r="A29" s="422">
        <v>19</v>
      </c>
      <c r="B29" s="423" t="s">
        <v>670</v>
      </c>
      <c r="C29" s="790">
        <v>0</v>
      </c>
      <c r="D29" s="790">
        <v>5590</v>
      </c>
      <c r="E29" s="790">
        <v>622</v>
      </c>
      <c r="F29" s="790">
        <v>0</v>
      </c>
      <c r="G29" s="790">
        <v>0</v>
      </c>
      <c r="H29" s="791">
        <v>0</v>
      </c>
      <c r="I29" s="791">
        <v>0</v>
      </c>
      <c r="J29" s="792">
        <f t="shared" si="0"/>
        <v>6212</v>
      </c>
      <c r="K29" s="55"/>
      <c r="L29" s="55"/>
      <c r="M29" s="55"/>
    </row>
    <row r="30" spans="1:13" ht="15">
      <c r="A30" s="422">
        <v>20</v>
      </c>
      <c r="B30" s="423" t="s">
        <v>671</v>
      </c>
      <c r="C30" s="790">
        <v>0</v>
      </c>
      <c r="D30" s="790">
        <v>4391</v>
      </c>
      <c r="E30" s="790">
        <v>0</v>
      </c>
      <c r="F30" s="790">
        <v>0</v>
      </c>
      <c r="G30" s="790">
        <v>0</v>
      </c>
      <c r="H30" s="791">
        <v>0</v>
      </c>
      <c r="I30" s="791">
        <v>0</v>
      </c>
      <c r="J30" s="792">
        <f t="shared" si="0"/>
        <v>4391</v>
      </c>
      <c r="K30" s="55"/>
      <c r="L30" s="55"/>
      <c r="M30" s="55"/>
    </row>
    <row r="31" spans="1:13" ht="15">
      <c r="A31" s="422">
        <v>21</v>
      </c>
      <c r="B31" s="423" t="s">
        <v>672</v>
      </c>
      <c r="C31" s="790">
        <v>0</v>
      </c>
      <c r="D31" s="790">
        <v>575</v>
      </c>
      <c r="E31" s="790">
        <v>233</v>
      </c>
      <c r="F31" s="790">
        <v>0</v>
      </c>
      <c r="G31" s="790">
        <v>0</v>
      </c>
      <c r="H31" s="791">
        <v>0</v>
      </c>
      <c r="I31" s="791">
        <v>0</v>
      </c>
      <c r="J31" s="792">
        <f t="shared" si="0"/>
        <v>808</v>
      </c>
      <c r="K31" s="55"/>
      <c r="L31" s="55"/>
      <c r="M31" s="55"/>
    </row>
    <row r="32" spans="1:13" ht="15">
      <c r="A32" s="422">
        <v>22</v>
      </c>
      <c r="B32" s="423" t="s">
        <v>673</v>
      </c>
      <c r="C32" s="790">
        <v>16</v>
      </c>
      <c r="D32" s="790">
        <v>1685</v>
      </c>
      <c r="E32" s="790">
        <v>0</v>
      </c>
      <c r="F32" s="790">
        <v>0</v>
      </c>
      <c r="G32" s="790">
        <v>0</v>
      </c>
      <c r="H32" s="791">
        <v>0</v>
      </c>
      <c r="I32" s="791">
        <v>0</v>
      </c>
      <c r="J32" s="792">
        <f t="shared" si="0"/>
        <v>1701</v>
      </c>
      <c r="K32" s="55"/>
      <c r="L32" s="55"/>
      <c r="M32" s="55"/>
    </row>
    <row r="33" spans="1:13" ht="15">
      <c r="A33" s="422">
        <v>23</v>
      </c>
      <c r="B33" s="423" t="s">
        <v>674</v>
      </c>
      <c r="C33" s="790">
        <v>0</v>
      </c>
      <c r="D33" s="790">
        <v>2338</v>
      </c>
      <c r="E33" s="790">
        <v>0</v>
      </c>
      <c r="F33" s="790">
        <v>0</v>
      </c>
      <c r="G33" s="790">
        <v>0</v>
      </c>
      <c r="H33" s="791">
        <v>0</v>
      </c>
      <c r="I33" s="791">
        <v>0</v>
      </c>
      <c r="J33" s="792">
        <f t="shared" si="0"/>
        <v>2338</v>
      </c>
      <c r="K33" s="55"/>
      <c r="L33" s="55"/>
      <c r="M33" s="55"/>
    </row>
    <row r="34" spans="1:13" ht="15">
      <c r="A34" s="426">
        <v>24</v>
      </c>
      <c r="B34" s="423" t="s">
        <v>675</v>
      </c>
      <c r="C34" s="790">
        <v>0</v>
      </c>
      <c r="D34" s="790">
        <v>462</v>
      </c>
      <c r="E34" s="790">
        <v>0</v>
      </c>
      <c r="F34" s="790">
        <v>0</v>
      </c>
      <c r="G34" s="790">
        <v>0</v>
      </c>
      <c r="H34" s="791">
        <v>0</v>
      </c>
      <c r="I34" s="791">
        <v>0</v>
      </c>
      <c r="J34" s="792">
        <f t="shared" si="0"/>
        <v>462</v>
      </c>
      <c r="K34" s="55"/>
      <c r="L34" s="55"/>
      <c r="M34" s="55"/>
    </row>
    <row r="35" spans="1:13" ht="16.5" customHeight="1">
      <c r="A35" s="1010" t="s">
        <v>16</v>
      </c>
      <c r="B35" s="1025"/>
      <c r="C35" s="793">
        <f t="shared" ref="C35:I35" si="1">SUM(C11:C34)</f>
        <v>2670</v>
      </c>
      <c r="D35" s="793">
        <f t="shared" si="1"/>
        <v>79450</v>
      </c>
      <c r="E35" s="793">
        <f t="shared" si="1"/>
        <v>855</v>
      </c>
      <c r="F35" s="793">
        <f t="shared" si="1"/>
        <v>0</v>
      </c>
      <c r="G35" s="793">
        <f t="shared" si="1"/>
        <v>960</v>
      </c>
      <c r="H35" s="794">
        <f t="shared" si="1"/>
        <v>0</v>
      </c>
      <c r="I35" s="794">
        <f t="shared" si="1"/>
        <v>0</v>
      </c>
      <c r="J35" s="795">
        <f>SUM(C35:I35)</f>
        <v>83935</v>
      </c>
      <c r="L35" s="55"/>
      <c r="M35" s="55"/>
    </row>
    <row r="36" spans="1:13">
      <c r="A36" s="61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>
      <c r="A38" s="55" t="s">
        <v>113</v>
      </c>
      <c r="B38" s="55"/>
      <c r="C38" s="55"/>
      <c r="D38" s="55"/>
      <c r="E38" s="55"/>
      <c r="F38" s="55"/>
      <c r="G38" s="450"/>
      <c r="K38" s="55"/>
      <c r="L38" s="55"/>
      <c r="M38" s="55"/>
    </row>
    <row r="39" spans="1:13">
      <c r="A39" s="55" t="s">
        <v>179</v>
      </c>
      <c r="B39" s="55"/>
      <c r="C39" s="55"/>
      <c r="D39" s="55"/>
      <c r="E39" s="55"/>
      <c r="F39" s="55"/>
      <c r="G39" s="450"/>
      <c r="K39" s="55"/>
      <c r="L39" s="55"/>
      <c r="M39" s="55"/>
    </row>
    <row r="40" spans="1:13">
      <c r="A40" s="503" t="s">
        <v>114</v>
      </c>
      <c r="G40" s="450"/>
      <c r="H40" s="450"/>
      <c r="I40" s="450"/>
    </row>
    <row r="41" spans="1:13">
      <c r="A41" s="1186" t="s">
        <v>115</v>
      </c>
      <c r="B41" s="1186"/>
      <c r="C41" s="1186"/>
      <c r="D41" s="1186"/>
      <c r="E41" s="587"/>
      <c r="F41" s="587"/>
      <c r="G41" s="411"/>
      <c r="H41" s="411"/>
      <c r="I41" s="411"/>
      <c r="J41" s="587"/>
      <c r="K41" s="1186"/>
      <c r="L41" s="1186"/>
      <c r="M41" s="1186"/>
    </row>
    <row r="42" spans="1:13">
      <c r="A42" s="1187" t="s">
        <v>116</v>
      </c>
      <c r="B42" s="1187"/>
      <c r="C42" s="1187"/>
      <c r="D42" s="1187"/>
      <c r="E42" s="55"/>
      <c r="F42" s="55"/>
      <c r="G42" s="55"/>
      <c r="H42" s="55"/>
      <c r="I42" s="55"/>
      <c r="J42" s="55"/>
      <c r="K42" s="55"/>
      <c r="L42" s="55"/>
      <c r="M42" s="55"/>
    </row>
    <row r="43" spans="1:13">
      <c r="A43" s="496" t="s">
        <v>147</v>
      </c>
      <c r="B43" s="496"/>
      <c r="C43" s="496"/>
      <c r="D43" s="496"/>
      <c r="E43" s="55"/>
      <c r="F43" s="55"/>
      <c r="G43" s="55"/>
      <c r="H43" s="55"/>
      <c r="I43" s="55"/>
      <c r="J43" s="55"/>
      <c r="K43" s="55"/>
      <c r="L43" s="55"/>
      <c r="M43" s="55"/>
    </row>
    <row r="44" spans="1:13">
      <c r="A44" s="496"/>
      <c r="B44" s="496"/>
      <c r="C44" s="496"/>
      <c r="D44" s="496"/>
      <c r="E44" s="55"/>
      <c r="F44" s="55"/>
      <c r="G44" s="55"/>
      <c r="H44" s="55"/>
      <c r="I44" s="55"/>
      <c r="J44" s="55"/>
      <c r="K44" s="55"/>
      <c r="L44" s="55"/>
      <c r="M44" s="55"/>
    </row>
    <row r="45" spans="1:13" ht="15.75">
      <c r="A45" s="9" t="s">
        <v>1117</v>
      </c>
      <c r="B45" s="64"/>
      <c r="C45" s="64"/>
      <c r="D45" s="64"/>
      <c r="E45" s="1182" t="s">
        <v>849</v>
      </c>
      <c r="F45" s="1182"/>
      <c r="G45" s="64"/>
      <c r="H45" s="1001" t="s">
        <v>846</v>
      </c>
      <c r="I45" s="1001"/>
      <c r="J45" s="1001"/>
      <c r="K45" s="84"/>
      <c r="L45" s="55"/>
      <c r="M45" s="55"/>
    </row>
    <row r="46" spans="1:13" ht="15.75" customHeight="1">
      <c r="A46" s="84"/>
      <c r="B46" s="84"/>
      <c r="C46" s="84"/>
      <c r="D46" s="84"/>
      <c r="E46" s="1182" t="s">
        <v>850</v>
      </c>
      <c r="F46" s="1182"/>
      <c r="G46" s="84"/>
      <c r="H46" s="1001" t="s">
        <v>845</v>
      </c>
      <c r="I46" s="1001"/>
      <c r="J46" s="1001"/>
      <c r="K46" s="55"/>
      <c r="L46" s="55"/>
      <c r="M46" s="55"/>
    </row>
    <row r="47" spans="1:13" ht="15.75" customHeight="1">
      <c r="A47" s="84"/>
      <c r="B47" s="84"/>
      <c r="C47" s="84"/>
      <c r="D47" s="84"/>
      <c r="E47" s="1182" t="s">
        <v>851</v>
      </c>
      <c r="F47" s="1182"/>
      <c r="G47" s="84"/>
      <c r="H47" s="84"/>
      <c r="I47" s="84"/>
      <c r="J47" s="84"/>
      <c r="K47" s="84"/>
      <c r="L47" s="55"/>
      <c r="M47" s="55"/>
    </row>
    <row r="48" spans="1:13">
      <c r="A48" s="55"/>
      <c r="B48" s="55"/>
      <c r="C48" s="55"/>
      <c r="D48" s="55"/>
      <c r="E48" s="55"/>
      <c r="F48" s="55"/>
      <c r="G48" s="411"/>
      <c r="H48" s="411"/>
      <c r="I48" s="411"/>
      <c r="J48" s="411"/>
      <c r="K48" s="411"/>
      <c r="L48" s="411"/>
      <c r="M48" s="55"/>
    </row>
    <row r="49" spans="1:13">
      <c r="A49" s="1181"/>
      <c r="B49" s="1181"/>
      <c r="C49" s="1181"/>
      <c r="D49" s="1181"/>
      <c r="E49" s="1181"/>
      <c r="F49" s="1181"/>
      <c r="G49" s="1181"/>
      <c r="H49" s="1181"/>
      <c r="I49" s="1181"/>
      <c r="J49" s="1181"/>
      <c r="K49" s="55"/>
      <c r="L49" s="55"/>
      <c r="M49" s="55"/>
    </row>
  </sheetData>
  <mergeCells count="18">
    <mergeCell ref="K41:M41"/>
    <mergeCell ref="A42:D42"/>
    <mergeCell ref="E45:F45"/>
    <mergeCell ref="H45:J45"/>
    <mergeCell ref="D1:E1"/>
    <mergeCell ref="G1:J1"/>
    <mergeCell ref="A2:J2"/>
    <mergeCell ref="C3:I3"/>
    <mergeCell ref="A4:J4"/>
    <mergeCell ref="A8:A9"/>
    <mergeCell ref="B8:B9"/>
    <mergeCell ref="C8:J8"/>
    <mergeCell ref="E46:F46"/>
    <mergeCell ref="H46:J46"/>
    <mergeCell ref="E47:F47"/>
    <mergeCell ref="A49:J49"/>
    <mergeCell ref="A35:B35"/>
    <mergeCell ref="A41:D41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44"/>
  <sheetViews>
    <sheetView topLeftCell="A28" zoomScale="80" zoomScaleNormal="80" zoomScaleSheetLayoutView="76" workbookViewId="0">
      <selection activeCell="A40" sqref="A40"/>
    </sheetView>
  </sheetViews>
  <sheetFormatPr defaultRowHeight="12.75"/>
  <cols>
    <col min="1" max="1" width="6.140625" style="503" customWidth="1"/>
    <col min="2" max="11" width="17" style="503" customWidth="1"/>
    <col min="12" max="12" width="18.85546875" style="503" customWidth="1"/>
    <col min="13" max="13" width="18.7109375" style="503" customWidth="1"/>
    <col min="14" max="14" width="12.28515625" style="503" customWidth="1"/>
    <col min="15" max="15" width="12.7109375" style="524" customWidth="1"/>
    <col min="16" max="16" width="16.140625" style="503" customWidth="1"/>
    <col min="17" max="16384" width="9.140625" style="503"/>
  </cols>
  <sheetData>
    <row r="1" spans="1:26" ht="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1188" t="s">
        <v>511</v>
      </c>
      <c r="M1" s="1188"/>
      <c r="N1" s="66"/>
      <c r="O1" s="63"/>
      <c r="P1" s="55"/>
    </row>
    <row r="2" spans="1:26" ht="15.75">
      <c r="A2" s="1178" t="s">
        <v>0</v>
      </c>
      <c r="B2" s="1178"/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55"/>
      <c r="O2" s="63"/>
      <c r="P2" s="55"/>
    </row>
    <row r="3" spans="1:26" ht="20.25">
      <c r="A3" s="967" t="s">
        <v>857</v>
      </c>
      <c r="B3" s="967"/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55"/>
      <c r="O3" s="63"/>
      <c r="P3" s="55"/>
    </row>
    <row r="4" spans="1:26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63"/>
      <c r="P4" s="55"/>
    </row>
    <row r="5" spans="1:26" ht="15.75">
      <c r="A5" s="968" t="s">
        <v>510</v>
      </c>
      <c r="B5" s="968"/>
      <c r="C5" s="968"/>
      <c r="D5" s="968"/>
      <c r="E5" s="968"/>
      <c r="F5" s="968"/>
      <c r="G5" s="968"/>
      <c r="H5" s="968"/>
      <c r="I5" s="968"/>
      <c r="J5" s="968"/>
      <c r="K5" s="968"/>
      <c r="L5" s="968"/>
      <c r="M5" s="968"/>
      <c r="N5" s="55"/>
      <c r="O5" s="63"/>
      <c r="P5" s="55"/>
    </row>
    <row r="6" spans="1:26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63"/>
      <c r="P6" s="55"/>
    </row>
    <row r="7" spans="1:26">
      <c r="A7" s="411" t="s">
        <v>700</v>
      </c>
      <c r="B7" s="411"/>
      <c r="C7" s="514"/>
      <c r="D7" s="514"/>
      <c r="E7" s="514"/>
      <c r="F7" s="55"/>
      <c r="G7" s="55"/>
      <c r="H7" s="55"/>
      <c r="I7" s="55"/>
      <c r="J7" s="55"/>
      <c r="K7" s="55"/>
      <c r="L7" s="55"/>
      <c r="M7" s="55"/>
      <c r="N7" s="55"/>
      <c r="O7" s="63"/>
      <c r="P7" s="55"/>
    </row>
    <row r="8" spans="1:26" ht="18">
      <c r="A8" s="58"/>
      <c r="B8" s="58"/>
      <c r="C8" s="58"/>
      <c r="D8" s="58"/>
      <c r="E8" s="58"/>
      <c r="F8" s="55"/>
      <c r="G8" s="55"/>
      <c r="H8" s="55"/>
      <c r="I8" s="55"/>
      <c r="J8" s="55"/>
      <c r="K8" s="55"/>
      <c r="L8" s="55"/>
      <c r="M8" s="55"/>
      <c r="N8" s="55"/>
      <c r="O8" s="63"/>
      <c r="P8" s="55"/>
    </row>
    <row r="9" spans="1:26" ht="19.899999999999999" customHeight="1">
      <c r="A9" s="1179" t="s">
        <v>2</v>
      </c>
      <c r="B9" s="1179" t="s">
        <v>3</v>
      </c>
      <c r="C9" s="1196" t="s">
        <v>111</v>
      </c>
      <c r="D9" s="1196"/>
      <c r="E9" s="1197"/>
      <c r="F9" s="1198" t="s">
        <v>112</v>
      </c>
      <c r="G9" s="1196"/>
      <c r="H9" s="1196"/>
      <c r="I9" s="1197"/>
      <c r="J9" s="1198" t="s">
        <v>177</v>
      </c>
      <c r="K9" s="1196"/>
      <c r="L9" s="1196"/>
      <c r="M9" s="1197"/>
      <c r="Y9" s="521"/>
      <c r="Z9" s="524"/>
    </row>
    <row r="10" spans="1:26" ht="45.75" customHeight="1">
      <c r="A10" s="1179"/>
      <c r="B10" s="1179"/>
      <c r="C10" s="588" t="s">
        <v>357</v>
      </c>
      <c r="D10" s="589" t="s">
        <v>354</v>
      </c>
      <c r="E10" s="588" t="s">
        <v>180</v>
      </c>
      <c r="F10" s="589" t="s">
        <v>352</v>
      </c>
      <c r="G10" s="588" t="s">
        <v>353</v>
      </c>
      <c r="H10" s="589" t="s">
        <v>354</v>
      </c>
      <c r="I10" s="588" t="s">
        <v>180</v>
      </c>
      <c r="J10" s="589" t="s">
        <v>356</v>
      </c>
      <c r="K10" s="588" t="s">
        <v>353</v>
      </c>
      <c r="L10" s="589" t="s">
        <v>354</v>
      </c>
      <c r="M10" s="497" t="s">
        <v>180</v>
      </c>
    </row>
    <row r="11" spans="1:26" s="430" customFormat="1">
      <c r="A11" s="494">
        <v>1</v>
      </c>
      <c r="B11" s="494">
        <v>2</v>
      </c>
      <c r="C11" s="494">
        <v>3</v>
      </c>
      <c r="D11" s="494">
        <v>4</v>
      </c>
      <c r="E11" s="494">
        <v>5</v>
      </c>
      <c r="F11" s="494">
        <v>6</v>
      </c>
      <c r="G11" s="494">
        <v>7</v>
      </c>
      <c r="H11" s="494">
        <v>8</v>
      </c>
      <c r="I11" s="494">
        <v>9</v>
      </c>
      <c r="J11" s="494">
        <v>10</v>
      </c>
      <c r="K11" s="494">
        <v>11</v>
      </c>
      <c r="L11" s="494">
        <v>12</v>
      </c>
      <c r="M11" s="494">
        <v>13</v>
      </c>
      <c r="O11" s="575"/>
    </row>
    <row r="12" spans="1:26" ht="15">
      <c r="A12" s="422">
        <v>1</v>
      </c>
      <c r="B12" s="423" t="s">
        <v>652</v>
      </c>
      <c r="C12" s="796">
        <v>1639</v>
      </c>
      <c r="D12" s="796">
        <v>1639</v>
      </c>
      <c r="E12" s="796">
        <v>169117</v>
      </c>
      <c r="F12" s="796">
        <v>0</v>
      </c>
      <c r="G12" s="796">
        <v>0</v>
      </c>
      <c r="H12" s="796">
        <v>0</v>
      </c>
      <c r="I12" s="796">
        <v>0</v>
      </c>
      <c r="J12" s="796">
        <v>0</v>
      </c>
      <c r="K12" s="796">
        <v>0</v>
      </c>
      <c r="L12" s="796">
        <v>0</v>
      </c>
      <c r="M12" s="796">
        <v>0</v>
      </c>
    </row>
    <row r="13" spans="1:26" ht="15">
      <c r="A13" s="422">
        <v>2</v>
      </c>
      <c r="B13" s="423" t="s">
        <v>653</v>
      </c>
      <c r="C13" s="796">
        <v>4964</v>
      </c>
      <c r="D13" s="796">
        <v>4964</v>
      </c>
      <c r="E13" s="796">
        <v>463349</v>
      </c>
      <c r="F13" s="796">
        <v>0</v>
      </c>
      <c r="G13" s="796">
        <v>0</v>
      </c>
      <c r="H13" s="796">
        <v>0</v>
      </c>
      <c r="I13" s="796">
        <v>0</v>
      </c>
      <c r="J13" s="796">
        <v>0</v>
      </c>
      <c r="K13" s="796">
        <v>0</v>
      </c>
      <c r="L13" s="796">
        <v>0</v>
      </c>
      <c r="M13" s="796">
        <v>0</v>
      </c>
    </row>
    <row r="14" spans="1:26" ht="15">
      <c r="A14" s="422">
        <v>3</v>
      </c>
      <c r="B14" s="423" t="s">
        <v>654</v>
      </c>
      <c r="C14" s="796">
        <v>3924</v>
      </c>
      <c r="D14" s="796">
        <v>3924</v>
      </c>
      <c r="E14" s="796">
        <v>511018</v>
      </c>
      <c r="F14" s="796">
        <v>0</v>
      </c>
      <c r="G14" s="796">
        <v>0</v>
      </c>
      <c r="H14" s="796">
        <v>0</v>
      </c>
      <c r="I14" s="796">
        <v>0</v>
      </c>
      <c r="J14" s="796">
        <v>0</v>
      </c>
      <c r="K14" s="796">
        <v>0</v>
      </c>
      <c r="L14" s="796">
        <v>0</v>
      </c>
      <c r="M14" s="796">
        <v>0</v>
      </c>
    </row>
    <row r="15" spans="1:26" ht="15">
      <c r="A15" s="422">
        <v>4</v>
      </c>
      <c r="B15" s="423" t="s">
        <v>655</v>
      </c>
      <c r="C15" s="796">
        <v>2903</v>
      </c>
      <c r="D15" s="796">
        <v>2903</v>
      </c>
      <c r="E15" s="796">
        <v>562428</v>
      </c>
      <c r="F15" s="796">
        <v>0</v>
      </c>
      <c r="G15" s="796">
        <v>0</v>
      </c>
      <c r="H15" s="796">
        <v>0</v>
      </c>
      <c r="I15" s="796">
        <v>0</v>
      </c>
      <c r="J15" s="796">
        <v>0</v>
      </c>
      <c r="K15" s="796">
        <v>0</v>
      </c>
      <c r="L15" s="796">
        <v>0</v>
      </c>
      <c r="M15" s="796">
        <v>0</v>
      </c>
    </row>
    <row r="16" spans="1:26" ht="15">
      <c r="A16" s="422">
        <v>5</v>
      </c>
      <c r="B16" s="423" t="s">
        <v>656</v>
      </c>
      <c r="C16" s="796">
        <v>3102</v>
      </c>
      <c r="D16" s="796">
        <v>3102</v>
      </c>
      <c r="E16" s="796">
        <v>383067</v>
      </c>
      <c r="F16" s="796">
        <v>0</v>
      </c>
      <c r="G16" s="796">
        <v>0</v>
      </c>
      <c r="H16" s="796">
        <v>0</v>
      </c>
      <c r="I16" s="796">
        <v>0</v>
      </c>
      <c r="J16" s="796">
        <v>0</v>
      </c>
      <c r="K16" s="796">
        <v>0</v>
      </c>
      <c r="L16" s="796">
        <v>0</v>
      </c>
      <c r="M16" s="796">
        <v>0</v>
      </c>
    </row>
    <row r="17" spans="1:13" ht="15">
      <c r="A17" s="422">
        <v>6</v>
      </c>
      <c r="B17" s="423" t="s">
        <v>657</v>
      </c>
      <c r="C17" s="796">
        <v>2238</v>
      </c>
      <c r="D17" s="796">
        <v>2238</v>
      </c>
      <c r="E17" s="796">
        <v>233645</v>
      </c>
      <c r="F17" s="796">
        <v>0</v>
      </c>
      <c r="G17" s="796">
        <v>0</v>
      </c>
      <c r="H17" s="796">
        <v>0</v>
      </c>
      <c r="I17" s="796">
        <v>0</v>
      </c>
      <c r="J17" s="796">
        <v>0</v>
      </c>
      <c r="K17" s="796">
        <v>0</v>
      </c>
      <c r="L17" s="796">
        <v>0</v>
      </c>
      <c r="M17" s="796">
        <v>0</v>
      </c>
    </row>
    <row r="18" spans="1:13" ht="15">
      <c r="A18" s="422">
        <v>7</v>
      </c>
      <c r="B18" s="423" t="s">
        <v>658</v>
      </c>
      <c r="C18" s="796">
        <v>2842</v>
      </c>
      <c r="D18" s="796">
        <v>2842</v>
      </c>
      <c r="E18" s="796">
        <v>509571</v>
      </c>
      <c r="F18" s="796">
        <v>0</v>
      </c>
      <c r="G18" s="796">
        <v>0</v>
      </c>
      <c r="H18" s="796">
        <v>0</v>
      </c>
      <c r="I18" s="796">
        <v>0</v>
      </c>
      <c r="J18" s="796">
        <v>0</v>
      </c>
      <c r="K18" s="796">
        <v>0</v>
      </c>
      <c r="L18" s="796">
        <v>0</v>
      </c>
      <c r="M18" s="796">
        <v>0</v>
      </c>
    </row>
    <row r="19" spans="1:13" ht="15">
      <c r="A19" s="422">
        <v>8</v>
      </c>
      <c r="B19" s="423" t="s">
        <v>659</v>
      </c>
      <c r="C19" s="796">
        <v>1048</v>
      </c>
      <c r="D19" s="796">
        <v>1048</v>
      </c>
      <c r="E19" s="796">
        <v>39572</v>
      </c>
      <c r="F19" s="796">
        <v>0</v>
      </c>
      <c r="G19" s="796">
        <v>0</v>
      </c>
      <c r="H19" s="796">
        <v>0</v>
      </c>
      <c r="I19" s="796">
        <v>0</v>
      </c>
      <c r="J19" s="796">
        <v>0</v>
      </c>
      <c r="K19" s="796">
        <v>0</v>
      </c>
      <c r="L19" s="796">
        <v>0</v>
      </c>
      <c r="M19" s="796">
        <v>0</v>
      </c>
    </row>
    <row r="20" spans="1:13" ht="15">
      <c r="A20" s="422">
        <v>9</v>
      </c>
      <c r="B20" s="423" t="s">
        <v>660</v>
      </c>
      <c r="C20" s="796">
        <v>4096</v>
      </c>
      <c r="D20" s="796">
        <v>4096</v>
      </c>
      <c r="E20" s="796">
        <v>525245</v>
      </c>
      <c r="F20" s="796">
        <v>0</v>
      </c>
      <c r="G20" s="796">
        <v>0</v>
      </c>
      <c r="H20" s="796">
        <v>0</v>
      </c>
      <c r="I20" s="796">
        <v>0</v>
      </c>
      <c r="J20" s="796">
        <v>0</v>
      </c>
      <c r="K20" s="796">
        <v>0</v>
      </c>
      <c r="L20" s="796">
        <v>0</v>
      </c>
      <c r="M20" s="796">
        <v>0</v>
      </c>
    </row>
    <row r="21" spans="1:13" ht="15">
      <c r="A21" s="422">
        <v>10</v>
      </c>
      <c r="B21" s="423" t="s">
        <v>661</v>
      </c>
      <c r="C21" s="796">
        <v>2822</v>
      </c>
      <c r="D21" s="796">
        <v>2822</v>
      </c>
      <c r="E21" s="796">
        <v>447802</v>
      </c>
      <c r="F21" s="796">
        <v>26</v>
      </c>
      <c r="G21" s="796">
        <v>42</v>
      </c>
      <c r="H21" s="796">
        <v>53</v>
      </c>
      <c r="I21" s="796">
        <v>3216</v>
      </c>
      <c r="J21" s="796">
        <v>0</v>
      </c>
      <c r="K21" s="796">
        <v>0</v>
      </c>
      <c r="L21" s="796">
        <v>0</v>
      </c>
      <c r="M21" s="796">
        <v>0</v>
      </c>
    </row>
    <row r="22" spans="1:13" ht="15">
      <c r="A22" s="422">
        <v>11</v>
      </c>
      <c r="B22" s="423" t="s">
        <v>662</v>
      </c>
      <c r="C22" s="796">
        <v>2262</v>
      </c>
      <c r="D22" s="796">
        <v>2262</v>
      </c>
      <c r="E22" s="796">
        <v>270593</v>
      </c>
      <c r="F22" s="796">
        <v>0</v>
      </c>
      <c r="G22" s="796">
        <v>0</v>
      </c>
      <c r="H22" s="796">
        <v>0</v>
      </c>
      <c r="I22" s="796">
        <v>0</v>
      </c>
      <c r="J22" s="796">
        <v>0</v>
      </c>
      <c r="K22" s="796">
        <v>0</v>
      </c>
      <c r="L22" s="796">
        <v>0</v>
      </c>
      <c r="M22" s="796">
        <v>0</v>
      </c>
    </row>
    <row r="23" spans="1:13" ht="15">
      <c r="A23" s="422">
        <v>12</v>
      </c>
      <c r="B23" s="423" t="s">
        <v>663</v>
      </c>
      <c r="C23" s="796">
        <v>994</v>
      </c>
      <c r="D23" s="796">
        <v>994</v>
      </c>
      <c r="E23" s="796">
        <v>75829</v>
      </c>
      <c r="F23" s="796">
        <v>58</v>
      </c>
      <c r="G23" s="796">
        <v>147</v>
      </c>
      <c r="H23" s="796">
        <v>845</v>
      </c>
      <c r="I23" s="796">
        <v>152382</v>
      </c>
      <c r="J23" s="796">
        <v>0</v>
      </c>
      <c r="K23" s="796">
        <v>0</v>
      </c>
      <c r="L23" s="796">
        <v>0</v>
      </c>
      <c r="M23" s="796">
        <v>0</v>
      </c>
    </row>
    <row r="24" spans="1:13" ht="15">
      <c r="A24" s="422">
        <v>13</v>
      </c>
      <c r="B24" s="423" t="s">
        <v>664</v>
      </c>
      <c r="C24" s="796">
        <v>3297</v>
      </c>
      <c r="D24" s="796">
        <v>3297</v>
      </c>
      <c r="E24" s="796">
        <v>626851</v>
      </c>
      <c r="F24" s="796">
        <v>0</v>
      </c>
      <c r="G24" s="796">
        <v>0</v>
      </c>
      <c r="H24" s="796">
        <v>0</v>
      </c>
      <c r="I24" s="796">
        <v>0</v>
      </c>
      <c r="J24" s="796">
        <v>0</v>
      </c>
      <c r="K24" s="796">
        <v>0</v>
      </c>
      <c r="L24" s="796">
        <v>0</v>
      </c>
      <c r="M24" s="796">
        <v>0</v>
      </c>
    </row>
    <row r="25" spans="1:13" ht="15">
      <c r="A25" s="422">
        <v>14</v>
      </c>
      <c r="B25" s="423" t="s">
        <v>665</v>
      </c>
      <c r="C25" s="796">
        <v>5871</v>
      </c>
      <c r="D25" s="796">
        <v>5871</v>
      </c>
      <c r="E25" s="796">
        <v>1160480</v>
      </c>
      <c r="F25" s="796">
        <v>0</v>
      </c>
      <c r="G25" s="796">
        <v>0</v>
      </c>
      <c r="H25" s="796">
        <v>0</v>
      </c>
      <c r="I25" s="796">
        <v>0</v>
      </c>
      <c r="J25" s="796">
        <v>0</v>
      </c>
      <c r="K25" s="796">
        <v>0</v>
      </c>
      <c r="L25" s="796">
        <v>0</v>
      </c>
      <c r="M25" s="796">
        <v>0</v>
      </c>
    </row>
    <row r="26" spans="1:13" ht="15">
      <c r="A26" s="422">
        <v>15</v>
      </c>
      <c r="B26" s="423" t="s">
        <v>666</v>
      </c>
      <c r="C26" s="796">
        <v>5912</v>
      </c>
      <c r="D26" s="796">
        <v>5912</v>
      </c>
      <c r="E26" s="796">
        <v>625242</v>
      </c>
      <c r="F26" s="796">
        <v>0</v>
      </c>
      <c r="G26" s="796">
        <v>0</v>
      </c>
      <c r="H26" s="796">
        <v>0</v>
      </c>
      <c r="I26" s="796">
        <v>0</v>
      </c>
      <c r="J26" s="796">
        <v>0</v>
      </c>
      <c r="K26" s="796">
        <v>0</v>
      </c>
      <c r="L26" s="796">
        <v>0</v>
      </c>
      <c r="M26" s="796">
        <v>0</v>
      </c>
    </row>
    <row r="27" spans="1:13" ht="15">
      <c r="A27" s="422">
        <v>16</v>
      </c>
      <c r="B27" s="423" t="s">
        <v>667</v>
      </c>
      <c r="C27" s="796">
        <v>6534</v>
      </c>
      <c r="D27" s="796">
        <v>6534</v>
      </c>
      <c r="E27" s="796">
        <v>628342</v>
      </c>
      <c r="F27" s="796">
        <v>0</v>
      </c>
      <c r="G27" s="796">
        <v>0</v>
      </c>
      <c r="H27" s="796">
        <v>0</v>
      </c>
      <c r="I27" s="796">
        <v>0</v>
      </c>
      <c r="J27" s="796">
        <v>0</v>
      </c>
      <c r="K27" s="796">
        <v>0</v>
      </c>
      <c r="L27" s="796">
        <v>0</v>
      </c>
      <c r="M27" s="796">
        <v>0</v>
      </c>
    </row>
    <row r="28" spans="1:13" ht="15">
      <c r="A28" s="422">
        <v>17</v>
      </c>
      <c r="B28" s="423" t="s">
        <v>668</v>
      </c>
      <c r="C28" s="796">
        <v>4126</v>
      </c>
      <c r="D28" s="796">
        <v>4126</v>
      </c>
      <c r="E28" s="796">
        <v>591023</v>
      </c>
      <c r="F28" s="796">
        <v>0</v>
      </c>
      <c r="G28" s="796">
        <v>0</v>
      </c>
      <c r="H28" s="796">
        <v>0</v>
      </c>
      <c r="I28" s="796">
        <v>0</v>
      </c>
      <c r="J28" s="796">
        <v>0</v>
      </c>
      <c r="K28" s="796">
        <v>0</v>
      </c>
      <c r="L28" s="796">
        <v>0</v>
      </c>
      <c r="M28" s="796">
        <v>0</v>
      </c>
    </row>
    <row r="29" spans="1:13" ht="15">
      <c r="A29" s="422">
        <v>18</v>
      </c>
      <c r="B29" s="423" t="s">
        <v>669</v>
      </c>
      <c r="C29" s="796">
        <v>5835</v>
      </c>
      <c r="D29" s="796">
        <v>5835</v>
      </c>
      <c r="E29" s="796">
        <v>882280</v>
      </c>
      <c r="F29" s="796">
        <v>4</v>
      </c>
      <c r="G29" s="796">
        <v>5</v>
      </c>
      <c r="H29" s="796">
        <v>62</v>
      </c>
      <c r="I29" s="796">
        <v>21322</v>
      </c>
      <c r="J29" s="796">
        <v>0</v>
      </c>
      <c r="K29" s="796">
        <v>0</v>
      </c>
      <c r="L29" s="796">
        <v>0</v>
      </c>
      <c r="M29" s="796">
        <v>0</v>
      </c>
    </row>
    <row r="30" spans="1:13" ht="15">
      <c r="A30" s="422">
        <v>19</v>
      </c>
      <c r="B30" s="423" t="s">
        <v>670</v>
      </c>
      <c r="C30" s="796">
        <v>5590</v>
      </c>
      <c r="D30" s="796">
        <v>5590</v>
      </c>
      <c r="E30" s="796">
        <v>1000698</v>
      </c>
      <c r="F30" s="796">
        <v>0</v>
      </c>
      <c r="G30" s="796">
        <v>0</v>
      </c>
      <c r="H30" s="796">
        <v>0</v>
      </c>
      <c r="I30" s="796">
        <v>0</v>
      </c>
      <c r="J30" s="796">
        <v>0</v>
      </c>
      <c r="K30" s="796">
        <v>0</v>
      </c>
      <c r="L30" s="796">
        <v>0</v>
      </c>
      <c r="M30" s="796">
        <v>0</v>
      </c>
    </row>
    <row r="31" spans="1:13" ht="15">
      <c r="A31" s="422">
        <v>20</v>
      </c>
      <c r="B31" s="423" t="s">
        <v>671</v>
      </c>
      <c r="C31" s="796">
        <v>4391</v>
      </c>
      <c r="D31" s="796">
        <v>4391</v>
      </c>
      <c r="E31" s="796">
        <v>452180</v>
      </c>
      <c r="F31" s="796">
        <v>0</v>
      </c>
      <c r="G31" s="796">
        <v>0</v>
      </c>
      <c r="H31" s="796">
        <v>0</v>
      </c>
      <c r="I31" s="796">
        <v>0</v>
      </c>
      <c r="J31" s="796">
        <v>0</v>
      </c>
      <c r="K31" s="796">
        <v>0</v>
      </c>
      <c r="L31" s="796">
        <v>0</v>
      </c>
      <c r="M31" s="796">
        <v>0</v>
      </c>
    </row>
    <row r="32" spans="1:13" ht="15">
      <c r="A32" s="422">
        <v>21</v>
      </c>
      <c r="B32" s="423" t="s">
        <v>672</v>
      </c>
      <c r="C32" s="796">
        <v>575</v>
      </c>
      <c r="D32" s="796">
        <v>575</v>
      </c>
      <c r="E32" s="796">
        <v>108881</v>
      </c>
      <c r="F32" s="796">
        <v>0</v>
      </c>
      <c r="G32" s="796">
        <v>0</v>
      </c>
      <c r="H32" s="796">
        <v>0</v>
      </c>
      <c r="I32" s="796">
        <v>0</v>
      </c>
      <c r="J32" s="796">
        <v>0</v>
      </c>
      <c r="K32" s="796">
        <v>0</v>
      </c>
      <c r="L32" s="796">
        <v>0</v>
      </c>
      <c r="M32" s="796">
        <v>0</v>
      </c>
    </row>
    <row r="33" spans="1:16" ht="15">
      <c r="A33" s="422">
        <v>22</v>
      </c>
      <c r="B33" s="423" t="s">
        <v>673</v>
      </c>
      <c r="C33" s="796">
        <v>1685</v>
      </c>
      <c r="D33" s="796">
        <v>1685</v>
      </c>
      <c r="E33" s="796">
        <v>269531</v>
      </c>
      <c r="F33" s="796">
        <v>0</v>
      </c>
      <c r="G33" s="796">
        <v>0</v>
      </c>
      <c r="H33" s="796">
        <v>0</v>
      </c>
      <c r="I33" s="796">
        <v>0</v>
      </c>
      <c r="J33" s="796">
        <v>0</v>
      </c>
      <c r="K33" s="796">
        <v>0</v>
      </c>
      <c r="L33" s="796">
        <v>0</v>
      </c>
      <c r="M33" s="796">
        <v>0</v>
      </c>
    </row>
    <row r="34" spans="1:16" ht="15">
      <c r="A34" s="422">
        <v>23</v>
      </c>
      <c r="B34" s="423" t="s">
        <v>674</v>
      </c>
      <c r="C34" s="796">
        <v>2338</v>
      </c>
      <c r="D34" s="796">
        <v>2338</v>
      </c>
      <c r="E34" s="796">
        <v>153642</v>
      </c>
      <c r="F34" s="796">
        <v>0</v>
      </c>
      <c r="G34" s="796">
        <v>0</v>
      </c>
      <c r="H34" s="796">
        <v>0</v>
      </c>
      <c r="I34" s="796">
        <v>0</v>
      </c>
      <c r="J34" s="796">
        <v>0</v>
      </c>
      <c r="K34" s="796">
        <v>0</v>
      </c>
      <c r="L34" s="796">
        <v>0</v>
      </c>
      <c r="M34" s="796">
        <v>0</v>
      </c>
    </row>
    <row r="35" spans="1:16" ht="15">
      <c r="A35" s="426">
        <v>24</v>
      </c>
      <c r="B35" s="423" t="s">
        <v>675</v>
      </c>
      <c r="C35" s="796">
        <v>462</v>
      </c>
      <c r="D35" s="796">
        <v>462</v>
      </c>
      <c r="E35" s="796">
        <v>23906</v>
      </c>
      <c r="F35" s="796">
        <v>0</v>
      </c>
      <c r="G35" s="796">
        <v>0</v>
      </c>
      <c r="H35" s="796">
        <v>0</v>
      </c>
      <c r="I35" s="796">
        <v>0</v>
      </c>
      <c r="J35" s="796">
        <v>0</v>
      </c>
      <c r="K35" s="796">
        <v>0</v>
      </c>
      <c r="L35" s="796">
        <v>0</v>
      </c>
      <c r="M35" s="796">
        <v>0</v>
      </c>
    </row>
    <row r="36" spans="1:16" ht="15.75">
      <c r="A36" s="1010" t="s">
        <v>16</v>
      </c>
      <c r="B36" s="1025"/>
      <c r="C36" s="797">
        <f t="shared" ref="C36:M36" si="0">SUM(C12:C35)</f>
        <v>79450</v>
      </c>
      <c r="D36" s="797">
        <f t="shared" si="0"/>
        <v>79450</v>
      </c>
      <c r="E36" s="797">
        <f t="shared" si="0"/>
        <v>10714292</v>
      </c>
      <c r="F36" s="798">
        <f t="shared" si="0"/>
        <v>88</v>
      </c>
      <c r="G36" s="798">
        <f t="shared" si="0"/>
        <v>194</v>
      </c>
      <c r="H36" s="798">
        <f t="shared" si="0"/>
        <v>960</v>
      </c>
      <c r="I36" s="798">
        <f t="shared" si="0"/>
        <v>176920</v>
      </c>
      <c r="J36" s="798">
        <f t="shared" si="0"/>
        <v>0</v>
      </c>
      <c r="K36" s="798">
        <f t="shared" si="0"/>
        <v>0</v>
      </c>
      <c r="L36" s="798">
        <f t="shared" si="0"/>
        <v>0</v>
      </c>
      <c r="M36" s="798">
        <f t="shared" si="0"/>
        <v>0</v>
      </c>
      <c r="N36" s="590"/>
    </row>
    <row r="37" spans="1:16" ht="15">
      <c r="A37" s="591"/>
      <c r="B37" s="591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</row>
    <row r="38" spans="1:16" ht="15">
      <c r="A38" s="591"/>
      <c r="B38" s="591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</row>
    <row r="39" spans="1:16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63"/>
      <c r="P39" s="55"/>
    </row>
    <row r="40" spans="1:16" ht="15.75">
      <c r="A40" s="9" t="s">
        <v>1117</v>
      </c>
      <c r="B40" s="64"/>
      <c r="C40" s="64"/>
      <c r="D40" s="64"/>
      <c r="E40" s="64"/>
      <c r="F40" s="64"/>
      <c r="G40" s="64"/>
      <c r="H40" s="64"/>
      <c r="I40" s="64"/>
      <c r="J40" s="64"/>
      <c r="K40" s="1195"/>
      <c r="L40" s="1195"/>
      <c r="M40" s="1195"/>
      <c r="N40" s="84"/>
      <c r="O40" s="63"/>
      <c r="P40" s="55"/>
    </row>
    <row r="41" spans="1:16" ht="15.75">
      <c r="A41" s="84"/>
      <c r="B41" s="84"/>
      <c r="C41" s="84"/>
      <c r="D41" s="84"/>
      <c r="E41" s="84"/>
      <c r="F41" s="1182" t="s">
        <v>849</v>
      </c>
      <c r="G41" s="1182"/>
      <c r="H41" s="84"/>
      <c r="I41" s="84"/>
      <c r="J41" s="1001" t="s">
        <v>846</v>
      </c>
      <c r="K41" s="1001"/>
      <c r="L41" s="1001"/>
      <c r="M41" s="84"/>
      <c r="N41" s="55"/>
      <c r="O41" s="63"/>
      <c r="P41" s="55"/>
    </row>
    <row r="42" spans="1:16" ht="15.6" customHeight="1">
      <c r="A42" s="84"/>
      <c r="B42" s="84"/>
      <c r="C42" s="84"/>
      <c r="D42" s="84"/>
      <c r="E42" s="84"/>
      <c r="F42" s="1182" t="s">
        <v>850</v>
      </c>
      <c r="G42" s="1182"/>
      <c r="H42" s="84"/>
      <c r="I42" s="84"/>
      <c r="J42" s="1001" t="s">
        <v>845</v>
      </c>
      <c r="K42" s="1001"/>
      <c r="L42" s="1001"/>
      <c r="M42" s="84"/>
      <c r="N42" s="84"/>
      <c r="O42" s="63"/>
      <c r="P42" s="55"/>
    </row>
    <row r="43" spans="1:16">
      <c r="A43" s="55"/>
      <c r="B43" s="55"/>
      <c r="C43" s="55"/>
      <c r="D43" s="55"/>
      <c r="E43" s="55"/>
      <c r="F43" s="1182" t="s">
        <v>851</v>
      </c>
      <c r="G43" s="1182"/>
      <c r="J43" s="450"/>
      <c r="K43" s="450"/>
      <c r="L43" s="450"/>
      <c r="M43" s="411"/>
      <c r="N43" s="411"/>
      <c r="O43" s="592"/>
      <c r="P43" s="411"/>
    </row>
    <row r="44" spans="1:16">
      <c r="J44" s="411"/>
      <c r="K44" s="411"/>
      <c r="L44" s="411"/>
    </row>
  </sheetData>
  <mergeCells count="16">
    <mergeCell ref="L1:M1"/>
    <mergeCell ref="A2:M2"/>
    <mergeCell ref="A3:M3"/>
    <mergeCell ref="A5:M5"/>
    <mergeCell ref="A9:A10"/>
    <mergeCell ref="B9:B10"/>
    <mergeCell ref="C9:E9"/>
    <mergeCell ref="F9:I9"/>
    <mergeCell ref="J9:M9"/>
    <mergeCell ref="F43:G43"/>
    <mergeCell ref="A36:B36"/>
    <mergeCell ref="K40:M40"/>
    <mergeCell ref="F41:G41"/>
    <mergeCell ref="J41:L41"/>
    <mergeCell ref="F42:G42"/>
    <mergeCell ref="J42:L42"/>
  </mergeCells>
  <printOptions horizontalCentered="1"/>
  <pageMargins left="0.70866141732283472" right="0.70866141732283472" top="0.23622047244094491" bottom="0" header="0.31496062992125984" footer="0.31496062992125984"/>
  <pageSetup paperSize="9" scale="61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E99"/>
  <sheetViews>
    <sheetView topLeftCell="A73" workbookViewId="0">
      <selection activeCell="A98" sqref="A98"/>
    </sheetView>
  </sheetViews>
  <sheetFormatPr defaultRowHeight="12.75"/>
  <cols>
    <col min="1" max="1" width="9.140625" style="503"/>
    <col min="2" max="2" width="17.28515625" style="503" customWidth="1"/>
    <col min="3" max="3" width="82.28515625" style="503" customWidth="1"/>
    <col min="4" max="16384" width="9.140625" style="503"/>
  </cols>
  <sheetData>
    <row r="1" spans="1:3" ht="1.5" customHeight="1"/>
    <row r="2" spans="1:3" ht="20.25">
      <c r="A2" s="1201" t="s">
        <v>699</v>
      </c>
      <c r="B2" s="1201"/>
      <c r="C2" s="1201"/>
    </row>
    <row r="3" spans="1:3" ht="15" customHeight="1">
      <c r="A3" s="593" t="s">
        <v>700</v>
      </c>
      <c r="B3" s="594"/>
      <c r="C3" s="594"/>
    </row>
    <row r="4" spans="1:3" ht="27" customHeight="1">
      <c r="A4" s="595" t="s">
        <v>20</v>
      </c>
      <c r="B4" s="596" t="s">
        <v>701</v>
      </c>
      <c r="C4" s="595" t="s">
        <v>702</v>
      </c>
    </row>
    <row r="5" spans="1:3" ht="15" customHeight="1">
      <c r="A5" s="597">
        <v>1</v>
      </c>
      <c r="B5" s="1202" t="s">
        <v>835</v>
      </c>
      <c r="C5" s="238" t="s">
        <v>703</v>
      </c>
    </row>
    <row r="6" spans="1:3" ht="15" customHeight="1">
      <c r="A6" s="597">
        <v>2</v>
      </c>
      <c r="B6" s="1203"/>
      <c r="C6" s="238" t="s">
        <v>704</v>
      </c>
    </row>
    <row r="7" spans="1:3" ht="15" customHeight="1">
      <c r="A7" s="597">
        <v>3</v>
      </c>
      <c r="B7" s="1203"/>
      <c r="C7" s="238" t="s">
        <v>705</v>
      </c>
    </row>
    <row r="8" spans="1:3" ht="15" customHeight="1">
      <c r="A8" s="597">
        <v>4</v>
      </c>
      <c r="B8" s="1204"/>
      <c r="C8" s="284" t="s">
        <v>706</v>
      </c>
    </row>
    <row r="9" spans="1:3" ht="9.75" customHeight="1">
      <c r="A9" s="1205"/>
      <c r="B9" s="1206"/>
      <c r="C9" s="1207"/>
    </row>
    <row r="10" spans="1:3" ht="15" customHeight="1">
      <c r="A10" s="597">
        <v>5</v>
      </c>
      <c r="B10" s="1199" t="s">
        <v>707</v>
      </c>
      <c r="C10" s="238" t="s">
        <v>708</v>
      </c>
    </row>
    <row r="11" spans="1:3" ht="15" customHeight="1">
      <c r="A11" s="597">
        <v>6</v>
      </c>
      <c r="B11" s="1199"/>
      <c r="C11" s="238" t="s">
        <v>709</v>
      </c>
    </row>
    <row r="12" spans="1:3" ht="15" customHeight="1">
      <c r="A12" s="597">
        <v>7</v>
      </c>
      <c r="B12" s="1199"/>
      <c r="C12" s="238" t="s">
        <v>710</v>
      </c>
    </row>
    <row r="13" spans="1:3" ht="15" customHeight="1">
      <c r="A13" s="597">
        <v>8</v>
      </c>
      <c r="B13" s="1199"/>
      <c r="C13" s="238" t="s">
        <v>711</v>
      </c>
    </row>
    <row r="14" spans="1:3" ht="15" customHeight="1">
      <c r="A14" s="597">
        <v>9</v>
      </c>
      <c r="B14" s="1199"/>
      <c r="C14" s="238" t="s">
        <v>712</v>
      </c>
    </row>
    <row r="15" spans="1:3" ht="15" customHeight="1">
      <c r="A15" s="597">
        <v>10</v>
      </c>
      <c r="B15" s="1199"/>
      <c r="C15" s="238" t="s">
        <v>713</v>
      </c>
    </row>
    <row r="16" spans="1:3" ht="15" customHeight="1">
      <c r="A16" s="597">
        <v>11</v>
      </c>
      <c r="B16" s="1199"/>
      <c r="C16" s="238" t="s">
        <v>714</v>
      </c>
    </row>
    <row r="17" spans="1:3" ht="15" customHeight="1">
      <c r="A17" s="597">
        <v>12</v>
      </c>
      <c r="B17" s="1199"/>
      <c r="C17" s="238" t="s">
        <v>715</v>
      </c>
    </row>
    <row r="18" spans="1:3" ht="25.5" customHeight="1">
      <c r="A18" s="597">
        <v>13</v>
      </c>
      <c r="B18" s="1199"/>
      <c r="C18" s="238" t="s">
        <v>716</v>
      </c>
    </row>
    <row r="19" spans="1:3" ht="15" customHeight="1">
      <c r="A19" s="597">
        <v>14</v>
      </c>
      <c r="B19" s="1199"/>
      <c r="C19" s="238" t="s">
        <v>717</v>
      </c>
    </row>
    <row r="20" spans="1:3" ht="15" customHeight="1">
      <c r="A20" s="597">
        <v>15</v>
      </c>
      <c r="B20" s="1199"/>
      <c r="C20" s="238" t="s">
        <v>718</v>
      </c>
    </row>
    <row r="21" spans="1:3" ht="15" customHeight="1">
      <c r="A21" s="597">
        <v>16</v>
      </c>
      <c r="B21" s="1199"/>
      <c r="C21" s="238" t="s">
        <v>719</v>
      </c>
    </row>
    <row r="22" spans="1:3" ht="15" customHeight="1">
      <c r="A22" s="597">
        <v>17</v>
      </c>
      <c r="B22" s="1199"/>
      <c r="C22" s="238" t="s">
        <v>720</v>
      </c>
    </row>
    <row r="23" spans="1:3" ht="15" customHeight="1">
      <c r="A23" s="597">
        <v>18</v>
      </c>
      <c r="B23" s="1199"/>
      <c r="C23" s="238" t="s">
        <v>721</v>
      </c>
    </row>
    <row r="24" spans="1:3" ht="15" customHeight="1">
      <c r="A24" s="597">
        <v>19</v>
      </c>
      <c r="B24" s="1199"/>
      <c r="C24" s="238" t="s">
        <v>722</v>
      </c>
    </row>
    <row r="25" spans="1:3" ht="15" customHeight="1">
      <c r="A25" s="597">
        <v>20</v>
      </c>
      <c r="B25" s="1199"/>
      <c r="C25" s="238" t="s">
        <v>723</v>
      </c>
    </row>
    <row r="26" spans="1:3" ht="15" customHeight="1">
      <c r="A26" s="597">
        <v>21</v>
      </c>
      <c r="B26" s="1199"/>
      <c r="C26" s="238" t="s">
        <v>724</v>
      </c>
    </row>
    <row r="27" spans="1:3" ht="15" customHeight="1">
      <c r="A27" s="597">
        <v>22</v>
      </c>
      <c r="B27" s="1199"/>
      <c r="C27" s="238" t="s">
        <v>725</v>
      </c>
    </row>
    <row r="28" spans="1:3" ht="15" customHeight="1">
      <c r="A28" s="597">
        <v>23</v>
      </c>
      <c r="B28" s="1199"/>
      <c r="C28" s="238" t="s">
        <v>726</v>
      </c>
    </row>
    <row r="29" spans="1:3" ht="15" customHeight="1">
      <c r="A29" s="597">
        <v>24</v>
      </c>
      <c r="B29" s="1199"/>
      <c r="C29" s="238" t="s">
        <v>727</v>
      </c>
    </row>
    <row r="30" spans="1:3" ht="15" customHeight="1">
      <c r="A30" s="597">
        <v>25</v>
      </c>
      <c r="B30" s="1199"/>
      <c r="C30" s="238" t="s">
        <v>728</v>
      </c>
    </row>
    <row r="31" spans="1:3" ht="15" customHeight="1">
      <c r="A31" s="597">
        <v>26</v>
      </c>
      <c r="B31" s="1199"/>
      <c r="C31" s="238" t="s">
        <v>729</v>
      </c>
    </row>
    <row r="32" spans="1:3" ht="15" customHeight="1">
      <c r="A32" s="597">
        <v>27</v>
      </c>
      <c r="B32" s="1199"/>
      <c r="C32" s="238" t="s">
        <v>730</v>
      </c>
    </row>
    <row r="33" spans="1:3" ht="15" customHeight="1">
      <c r="A33" s="597">
        <v>28</v>
      </c>
      <c r="B33" s="1199"/>
      <c r="C33" s="238" t="s">
        <v>731</v>
      </c>
    </row>
    <row r="34" spans="1:3" ht="15" customHeight="1">
      <c r="A34" s="597">
        <v>29</v>
      </c>
      <c r="B34" s="1199"/>
      <c r="C34" s="238" t="s">
        <v>732</v>
      </c>
    </row>
    <row r="35" spans="1:3" ht="15" customHeight="1">
      <c r="A35" s="597">
        <v>30</v>
      </c>
      <c r="B35" s="1199"/>
      <c r="C35" s="238" t="s">
        <v>733</v>
      </c>
    </row>
    <row r="36" spans="1:3" ht="15" customHeight="1">
      <c r="A36" s="597">
        <v>31</v>
      </c>
      <c r="B36" s="1199"/>
      <c r="C36" s="238" t="s">
        <v>734</v>
      </c>
    </row>
    <row r="37" spans="1:3" ht="15" customHeight="1">
      <c r="A37" s="597">
        <v>32</v>
      </c>
      <c r="B37" s="1199"/>
      <c r="C37" s="238" t="s">
        <v>735</v>
      </c>
    </row>
    <row r="38" spans="1:3" ht="15" customHeight="1">
      <c r="A38" s="597">
        <v>33</v>
      </c>
      <c r="B38" s="1199"/>
      <c r="C38" s="238" t="s">
        <v>736</v>
      </c>
    </row>
    <row r="39" spans="1:3" ht="15" customHeight="1">
      <c r="A39" s="597">
        <v>34</v>
      </c>
      <c r="B39" s="1199"/>
      <c r="C39" s="238" t="s">
        <v>737</v>
      </c>
    </row>
    <row r="40" spans="1:3" ht="15" customHeight="1">
      <c r="A40" s="597">
        <v>35</v>
      </c>
      <c r="B40" s="1199"/>
      <c r="C40" s="238" t="s">
        <v>738</v>
      </c>
    </row>
    <row r="41" spans="1:3" ht="15" customHeight="1">
      <c r="A41" s="597">
        <v>36</v>
      </c>
      <c r="B41" s="1199"/>
      <c r="C41" s="238" t="s">
        <v>739</v>
      </c>
    </row>
    <row r="42" spans="1:3" ht="15" customHeight="1">
      <c r="A42" s="597">
        <v>37</v>
      </c>
      <c r="B42" s="1199"/>
      <c r="C42" s="238" t="s">
        <v>740</v>
      </c>
    </row>
    <row r="43" spans="1:3" ht="15" customHeight="1">
      <c r="A43" s="597">
        <v>38</v>
      </c>
      <c r="B43" s="1199"/>
      <c r="C43" s="238" t="s">
        <v>741</v>
      </c>
    </row>
    <row r="44" spans="1:3" ht="15" customHeight="1">
      <c r="A44" s="597">
        <v>39</v>
      </c>
      <c r="B44" s="1199"/>
      <c r="C44" s="238" t="s">
        <v>742</v>
      </c>
    </row>
    <row r="45" spans="1:3" ht="15" customHeight="1">
      <c r="A45" s="597">
        <v>40</v>
      </c>
      <c r="B45" s="1199"/>
      <c r="C45" s="238" t="s">
        <v>743</v>
      </c>
    </row>
    <row r="46" spans="1:3" ht="15" customHeight="1">
      <c r="A46" s="597">
        <v>41</v>
      </c>
      <c r="B46" s="1199"/>
      <c r="C46" s="238" t="s">
        <v>744</v>
      </c>
    </row>
    <row r="47" spans="1:3" ht="15" customHeight="1">
      <c r="A47" s="597">
        <v>42</v>
      </c>
      <c r="B47" s="1199"/>
      <c r="C47" s="238" t="s">
        <v>745</v>
      </c>
    </row>
    <row r="48" spans="1:3" ht="15" customHeight="1">
      <c r="A48" s="597">
        <v>43</v>
      </c>
      <c r="B48" s="1199"/>
      <c r="C48" s="238" t="s">
        <v>746</v>
      </c>
    </row>
    <row r="49" spans="1:3" ht="15" customHeight="1">
      <c r="A49" s="597">
        <v>44</v>
      </c>
      <c r="B49" s="1199"/>
      <c r="C49" s="238" t="s">
        <v>747</v>
      </c>
    </row>
    <row r="50" spans="1:3" ht="15" customHeight="1">
      <c r="A50" s="597">
        <v>45</v>
      </c>
      <c r="B50" s="1199"/>
      <c r="C50" s="238" t="s">
        <v>748</v>
      </c>
    </row>
    <row r="51" spans="1:3" ht="15" customHeight="1">
      <c r="A51" s="597">
        <v>46</v>
      </c>
      <c r="B51" s="1199"/>
      <c r="C51" s="238" t="s">
        <v>749</v>
      </c>
    </row>
    <row r="52" spans="1:3" ht="15" customHeight="1">
      <c r="A52" s="597">
        <v>47</v>
      </c>
      <c r="B52" s="1199"/>
      <c r="C52" s="238" t="s">
        <v>750</v>
      </c>
    </row>
    <row r="53" spans="1:3" ht="15" customHeight="1">
      <c r="A53" s="597">
        <v>48</v>
      </c>
      <c r="B53" s="1199"/>
      <c r="C53" s="238" t="s">
        <v>751</v>
      </c>
    </row>
    <row r="54" spans="1:3" ht="15" customHeight="1">
      <c r="A54" s="597">
        <v>49</v>
      </c>
      <c r="B54" s="1199"/>
      <c r="C54" s="238" t="s">
        <v>752</v>
      </c>
    </row>
    <row r="55" spans="1:3" ht="15" customHeight="1">
      <c r="A55" s="597">
        <v>50</v>
      </c>
      <c r="B55" s="1199"/>
      <c r="C55" s="238" t="s">
        <v>753</v>
      </c>
    </row>
    <row r="56" spans="1:3" ht="15" customHeight="1">
      <c r="A56" s="597">
        <v>51</v>
      </c>
      <c r="B56" s="1199"/>
      <c r="C56" s="238" t="s">
        <v>754</v>
      </c>
    </row>
    <row r="57" spans="1:3" ht="15" customHeight="1">
      <c r="A57" s="597">
        <v>52</v>
      </c>
      <c r="B57" s="1199"/>
      <c r="C57" s="238" t="s">
        <v>755</v>
      </c>
    </row>
    <row r="58" spans="1:3" ht="15" customHeight="1">
      <c r="A58" s="597">
        <v>53</v>
      </c>
      <c r="B58" s="1199"/>
      <c r="C58" s="238" t="s">
        <v>756</v>
      </c>
    </row>
    <row r="59" spans="1:3" ht="15" customHeight="1">
      <c r="A59" s="597">
        <v>54</v>
      </c>
      <c r="B59" s="1199"/>
      <c r="C59" s="238" t="s">
        <v>757</v>
      </c>
    </row>
    <row r="60" spans="1:3" ht="15" customHeight="1">
      <c r="A60" s="597">
        <v>55</v>
      </c>
      <c r="B60" s="1199"/>
      <c r="C60" s="238" t="s">
        <v>758</v>
      </c>
    </row>
    <row r="61" spans="1:3" ht="15" customHeight="1">
      <c r="A61" s="597">
        <v>56</v>
      </c>
      <c r="B61" s="1199"/>
      <c r="C61" s="238" t="s">
        <v>759</v>
      </c>
    </row>
    <row r="62" spans="1:3" ht="15" customHeight="1">
      <c r="A62" s="597">
        <v>57</v>
      </c>
      <c r="B62" s="1199"/>
      <c r="C62" s="238" t="s">
        <v>760</v>
      </c>
    </row>
    <row r="63" spans="1:3" ht="15" customHeight="1">
      <c r="A63" s="597">
        <v>58</v>
      </c>
      <c r="B63" s="1199"/>
      <c r="C63" s="238" t="s">
        <v>761</v>
      </c>
    </row>
    <row r="64" spans="1:3" ht="15" customHeight="1">
      <c r="A64" s="597">
        <v>59</v>
      </c>
      <c r="B64" s="1199"/>
      <c r="C64" s="238" t="s">
        <v>762</v>
      </c>
    </row>
    <row r="65" spans="1:3" ht="15" customHeight="1">
      <c r="A65" s="597">
        <v>60</v>
      </c>
      <c r="B65" s="1199"/>
      <c r="C65" s="238" t="s">
        <v>763</v>
      </c>
    </row>
    <row r="66" spans="1:3" ht="15" customHeight="1">
      <c r="A66" s="597">
        <v>61</v>
      </c>
      <c r="B66" s="1199"/>
      <c r="C66" s="238" t="s">
        <v>764</v>
      </c>
    </row>
    <row r="67" spans="1:3" ht="15" customHeight="1">
      <c r="A67" s="597">
        <v>62</v>
      </c>
      <c r="B67" s="1199"/>
      <c r="C67" s="238" t="s">
        <v>765</v>
      </c>
    </row>
    <row r="68" spans="1:3" ht="7.5" customHeight="1">
      <c r="A68" s="1205"/>
      <c r="B68" s="1206"/>
      <c r="C68" s="1207"/>
    </row>
    <row r="69" spans="1:3" ht="15" customHeight="1">
      <c r="A69" s="597">
        <v>63</v>
      </c>
      <c r="B69" s="1199" t="s">
        <v>834</v>
      </c>
      <c r="C69" s="598" t="s">
        <v>766</v>
      </c>
    </row>
    <row r="70" spans="1:3" ht="15" customHeight="1">
      <c r="A70" s="597">
        <v>64</v>
      </c>
      <c r="B70" s="1199"/>
      <c r="C70" s="598" t="s">
        <v>767</v>
      </c>
    </row>
    <row r="71" spans="1:3" ht="15" customHeight="1">
      <c r="A71" s="597">
        <v>65</v>
      </c>
      <c r="B71" s="1199"/>
      <c r="C71" s="598" t="s">
        <v>768</v>
      </c>
    </row>
    <row r="72" spans="1:3" ht="15" customHeight="1">
      <c r="A72" s="597">
        <v>66</v>
      </c>
      <c r="B72" s="1199"/>
      <c r="C72" s="598" t="s">
        <v>769</v>
      </c>
    </row>
    <row r="73" spans="1:3" ht="15" customHeight="1">
      <c r="A73" s="597">
        <v>67</v>
      </c>
      <c r="B73" s="1199"/>
      <c r="C73" s="598" t="s">
        <v>770</v>
      </c>
    </row>
    <row r="74" spans="1:3" ht="15" customHeight="1">
      <c r="A74" s="597">
        <v>68</v>
      </c>
      <c r="B74" s="1199"/>
      <c r="C74" s="598" t="s">
        <v>771</v>
      </c>
    </row>
    <row r="75" spans="1:3" ht="15" customHeight="1">
      <c r="A75" s="597">
        <v>69</v>
      </c>
      <c r="B75" s="1199"/>
      <c r="C75" s="598" t="s">
        <v>772</v>
      </c>
    </row>
    <row r="76" spans="1:3" ht="15" customHeight="1">
      <c r="A76" s="597">
        <v>70</v>
      </c>
      <c r="B76" s="1199"/>
      <c r="C76" s="598" t="s">
        <v>773</v>
      </c>
    </row>
    <row r="77" spans="1:3" ht="15" customHeight="1">
      <c r="A77" s="597">
        <v>71</v>
      </c>
      <c r="B77" s="1199"/>
      <c r="C77" s="599" t="s">
        <v>774</v>
      </c>
    </row>
    <row r="78" spans="1:3" ht="15" customHeight="1">
      <c r="A78" s="597">
        <v>72</v>
      </c>
      <c r="B78" s="1199"/>
      <c r="C78" s="599" t="s">
        <v>775</v>
      </c>
    </row>
    <row r="79" spans="1:3" ht="15" customHeight="1">
      <c r="A79" s="597">
        <v>73</v>
      </c>
      <c r="B79" s="1199"/>
      <c r="C79" s="599" t="s">
        <v>776</v>
      </c>
    </row>
    <row r="80" spans="1:3" ht="15" customHeight="1">
      <c r="A80" s="597">
        <v>74</v>
      </c>
      <c r="B80" s="1199"/>
      <c r="C80" s="599" t="s">
        <v>777</v>
      </c>
    </row>
    <row r="81" spans="1:3" ht="15" customHeight="1">
      <c r="A81" s="597">
        <v>75</v>
      </c>
      <c r="B81" s="1199"/>
      <c r="C81" s="599" t="s">
        <v>778</v>
      </c>
    </row>
    <row r="82" spans="1:3" ht="15" customHeight="1">
      <c r="A82" s="597">
        <v>76</v>
      </c>
      <c r="B82" s="1199"/>
      <c r="C82" s="599" t="s">
        <v>779</v>
      </c>
    </row>
    <row r="83" spans="1:3" ht="15" customHeight="1">
      <c r="A83" s="597">
        <v>77</v>
      </c>
      <c r="B83" s="1199"/>
      <c r="C83" s="600" t="s">
        <v>780</v>
      </c>
    </row>
    <row r="84" spans="1:3" ht="15" customHeight="1">
      <c r="A84" s="597">
        <v>78</v>
      </c>
      <c r="B84" s="1199"/>
      <c r="C84" s="599" t="s">
        <v>781</v>
      </c>
    </row>
    <row r="85" spans="1:3" ht="15" customHeight="1">
      <c r="A85" s="597">
        <v>79</v>
      </c>
      <c r="B85" s="1199"/>
      <c r="C85" s="600" t="s">
        <v>782</v>
      </c>
    </row>
    <row r="86" spans="1:3" ht="15" customHeight="1">
      <c r="A86" s="597">
        <v>80</v>
      </c>
      <c r="B86" s="1199"/>
      <c r="C86" s="600" t="s">
        <v>783</v>
      </c>
    </row>
    <row r="87" spans="1:3" ht="15" customHeight="1">
      <c r="A87" s="597">
        <v>81</v>
      </c>
      <c r="B87" s="1200"/>
      <c r="C87" s="600" t="s">
        <v>784</v>
      </c>
    </row>
    <row r="88" spans="1:3" ht="15" customHeight="1">
      <c r="A88" s="597">
        <v>82</v>
      </c>
      <c r="B88" s="1200"/>
      <c r="C88" s="600" t="s">
        <v>785</v>
      </c>
    </row>
    <row r="89" spans="1:3" ht="15" customHeight="1">
      <c r="A89" s="597">
        <v>83</v>
      </c>
      <c r="B89" s="1200"/>
      <c r="C89" s="600" t="s">
        <v>786</v>
      </c>
    </row>
    <row r="90" spans="1:3" ht="15" customHeight="1">
      <c r="A90" s="597">
        <v>84</v>
      </c>
      <c r="B90" s="1200"/>
      <c r="C90" s="600" t="s">
        <v>787</v>
      </c>
    </row>
    <row r="91" spans="1:3" ht="15" customHeight="1">
      <c r="A91" s="597">
        <v>85</v>
      </c>
      <c r="B91" s="1200"/>
      <c r="C91" s="600" t="s">
        <v>788</v>
      </c>
    </row>
    <row r="92" spans="1:3" ht="15" customHeight="1">
      <c r="A92" s="597">
        <v>86</v>
      </c>
      <c r="B92" s="1200"/>
      <c r="C92" s="600" t="s">
        <v>789</v>
      </c>
    </row>
    <row r="93" spans="1:3" ht="15" customHeight="1">
      <c r="A93" s="597">
        <v>87</v>
      </c>
      <c r="B93" s="1200"/>
      <c r="C93" s="600" t="s">
        <v>790</v>
      </c>
    </row>
    <row r="94" spans="1:3" ht="15" customHeight="1">
      <c r="A94" s="597">
        <v>88</v>
      </c>
      <c r="B94" s="1200"/>
      <c r="C94" s="600" t="s">
        <v>791</v>
      </c>
    </row>
    <row r="95" spans="1:3" ht="5.25" customHeight="1"/>
    <row r="96" spans="1:3" ht="5.25" customHeight="1"/>
    <row r="98" spans="1:5">
      <c r="A98" s="9" t="s">
        <v>1117</v>
      </c>
      <c r="C98" s="493" t="s">
        <v>852</v>
      </c>
      <c r="D98" s="433"/>
      <c r="E98" s="433"/>
    </row>
    <row r="99" spans="1:5">
      <c r="C99" s="493" t="s">
        <v>853</v>
      </c>
      <c r="D99" s="433"/>
      <c r="E99" s="433"/>
    </row>
  </sheetData>
  <mergeCells count="6">
    <mergeCell ref="B69:B94"/>
    <mergeCell ref="A2:C2"/>
    <mergeCell ref="B5:B8"/>
    <mergeCell ref="A9:C9"/>
    <mergeCell ref="B10:B67"/>
    <mergeCell ref="A68:C68"/>
  </mergeCells>
  <pageMargins left="0.7" right="0.7" top="0.75" bottom="0.75" header="0.3" footer="0.3"/>
  <pageSetup paperSize="9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1"/>
  <sheetViews>
    <sheetView topLeftCell="A13" zoomScaleSheetLayoutView="84" workbookViewId="0">
      <selection activeCell="A39" sqref="A39"/>
    </sheetView>
  </sheetViews>
  <sheetFormatPr defaultRowHeight="12.75"/>
  <cols>
    <col min="1" max="1" width="5.85546875" style="503" customWidth="1"/>
    <col min="2" max="2" width="15" style="503" customWidth="1"/>
    <col min="3" max="5" width="9.140625" style="503"/>
    <col min="6" max="6" width="13.42578125" style="503" customWidth="1"/>
    <col min="7" max="7" width="14.85546875" style="503" customWidth="1"/>
    <col min="8" max="8" width="12.42578125" style="503" customWidth="1"/>
    <col min="9" max="9" width="15.28515625" style="503" customWidth="1"/>
    <col min="10" max="10" width="14.28515625" style="503" customWidth="1"/>
    <col min="11" max="11" width="13.85546875" style="503" customWidth="1"/>
    <col min="12" max="12" width="9.140625" style="503" hidden="1" customWidth="1"/>
    <col min="13" max="16384" width="9.140625" style="503"/>
  </cols>
  <sheetData>
    <row r="1" spans="1:12" ht="18">
      <c r="A1" s="986" t="s">
        <v>0</v>
      </c>
      <c r="B1" s="986"/>
      <c r="C1" s="986"/>
      <c r="D1" s="986"/>
      <c r="E1" s="986"/>
      <c r="F1" s="986"/>
      <c r="G1" s="986"/>
      <c r="H1" s="986"/>
      <c r="I1" s="986"/>
      <c r="J1" s="1209" t="s">
        <v>492</v>
      </c>
      <c r="K1" s="1209"/>
    </row>
    <row r="2" spans="1:12" ht="21">
      <c r="A2" s="987" t="s">
        <v>857</v>
      </c>
      <c r="B2" s="987"/>
      <c r="C2" s="987"/>
      <c r="D2" s="987"/>
      <c r="E2" s="987"/>
      <c r="F2" s="987"/>
      <c r="G2" s="987"/>
      <c r="H2" s="987"/>
      <c r="I2" s="987"/>
      <c r="J2" s="987"/>
      <c r="K2" s="987"/>
    </row>
    <row r="3" spans="1:12" ht="15">
      <c r="A3" s="504"/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spans="1:12" ht="15">
      <c r="A4" s="1210" t="s">
        <v>491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</row>
    <row r="5" spans="1:12" ht="15">
      <c r="A5" s="411" t="s">
        <v>700</v>
      </c>
      <c r="B5" s="411"/>
      <c r="C5" s="505"/>
      <c r="D5" s="505"/>
      <c r="E5" s="505"/>
      <c r="F5" s="505"/>
      <c r="G5" s="505"/>
      <c r="H5" s="505"/>
      <c r="I5" s="504"/>
      <c r="J5" s="1211" t="s">
        <v>870</v>
      </c>
      <c r="K5" s="1211"/>
      <c r="L5" s="1211"/>
    </row>
    <row r="6" spans="1:12" ht="27.75" customHeight="1">
      <c r="A6" s="1122" t="s">
        <v>2</v>
      </c>
      <c r="B6" s="1122" t="s">
        <v>3</v>
      </c>
      <c r="C6" s="1122" t="s">
        <v>268</v>
      </c>
      <c r="D6" s="1122" t="s">
        <v>269</v>
      </c>
      <c r="E6" s="1122"/>
      <c r="F6" s="1122"/>
      <c r="G6" s="1122"/>
      <c r="H6" s="1122"/>
      <c r="I6" s="1123" t="s">
        <v>270</v>
      </c>
      <c r="J6" s="1124"/>
      <c r="K6" s="1125"/>
    </row>
    <row r="7" spans="1:12" ht="90" customHeight="1">
      <c r="A7" s="1122"/>
      <c r="B7" s="1122"/>
      <c r="C7" s="1122"/>
      <c r="D7" s="601" t="s">
        <v>271</v>
      </c>
      <c r="E7" s="601" t="s">
        <v>180</v>
      </c>
      <c r="F7" s="601" t="s">
        <v>418</v>
      </c>
      <c r="G7" s="601" t="s">
        <v>272</v>
      </c>
      <c r="H7" s="601" t="s">
        <v>390</v>
      </c>
      <c r="I7" s="601" t="s">
        <v>273</v>
      </c>
      <c r="J7" s="601" t="s">
        <v>274</v>
      </c>
      <c r="K7" s="601" t="s">
        <v>275</v>
      </c>
    </row>
    <row r="8" spans="1:12" ht="15">
      <c r="A8" s="602" t="s">
        <v>238</v>
      </c>
      <c r="B8" s="602" t="s">
        <v>239</v>
      </c>
      <c r="C8" s="602" t="s">
        <v>240</v>
      </c>
      <c r="D8" s="602" t="s">
        <v>241</v>
      </c>
      <c r="E8" s="602" t="s">
        <v>242</v>
      </c>
      <c r="F8" s="602" t="s">
        <v>243</v>
      </c>
      <c r="G8" s="602" t="s">
        <v>244</v>
      </c>
      <c r="H8" s="602" t="s">
        <v>245</v>
      </c>
      <c r="I8" s="602" t="s">
        <v>257</v>
      </c>
      <c r="J8" s="602" t="s">
        <v>258</v>
      </c>
      <c r="K8" s="602" t="s">
        <v>259</v>
      </c>
    </row>
    <row r="9" spans="1:12" ht="12.75" customHeight="1">
      <c r="A9" s="422">
        <v>1</v>
      </c>
      <c r="B9" s="423" t="s">
        <v>652</v>
      </c>
      <c r="C9" s="1208" t="s">
        <v>678</v>
      </c>
      <c r="D9" s="1208"/>
      <c r="E9" s="1208"/>
      <c r="F9" s="1208"/>
      <c r="G9" s="1208"/>
      <c r="H9" s="1208"/>
      <c r="I9" s="1208"/>
      <c r="J9" s="1208"/>
      <c r="K9" s="1208"/>
      <c r="L9" s="603"/>
    </row>
    <row r="10" spans="1:12" ht="12.75" customHeight="1">
      <c r="A10" s="422">
        <v>2</v>
      </c>
      <c r="B10" s="423" t="s">
        <v>653</v>
      </c>
      <c r="C10" s="1208"/>
      <c r="D10" s="1208"/>
      <c r="E10" s="1208"/>
      <c r="F10" s="1208"/>
      <c r="G10" s="1208"/>
      <c r="H10" s="1208"/>
      <c r="I10" s="1208"/>
      <c r="J10" s="1208"/>
      <c r="K10" s="1208"/>
      <c r="L10" s="604"/>
    </row>
    <row r="11" spans="1:12" ht="12.75" customHeight="1">
      <c r="A11" s="422">
        <v>3</v>
      </c>
      <c r="B11" s="423" t="s">
        <v>654</v>
      </c>
      <c r="C11" s="1208"/>
      <c r="D11" s="1208"/>
      <c r="E11" s="1208"/>
      <c r="F11" s="1208"/>
      <c r="G11" s="1208"/>
      <c r="H11" s="1208"/>
      <c r="I11" s="1208"/>
      <c r="J11" s="1208"/>
      <c r="K11" s="1208"/>
      <c r="L11" s="604"/>
    </row>
    <row r="12" spans="1:12" ht="12.75" customHeight="1">
      <c r="A12" s="422">
        <v>4</v>
      </c>
      <c r="B12" s="423" t="s">
        <v>655</v>
      </c>
      <c r="C12" s="1208"/>
      <c r="D12" s="1208"/>
      <c r="E12" s="1208"/>
      <c r="F12" s="1208"/>
      <c r="G12" s="1208"/>
      <c r="H12" s="1208"/>
      <c r="I12" s="1208"/>
      <c r="J12" s="1208"/>
      <c r="K12" s="1208"/>
      <c r="L12" s="604"/>
    </row>
    <row r="13" spans="1:12" ht="12.75" customHeight="1">
      <c r="A13" s="422">
        <v>5</v>
      </c>
      <c r="B13" s="423" t="s">
        <v>656</v>
      </c>
      <c r="C13" s="1208"/>
      <c r="D13" s="1208"/>
      <c r="E13" s="1208"/>
      <c r="F13" s="1208"/>
      <c r="G13" s="1208"/>
      <c r="H13" s="1208"/>
      <c r="I13" s="1208"/>
      <c r="J13" s="1208"/>
      <c r="K13" s="1208"/>
      <c r="L13" s="604"/>
    </row>
    <row r="14" spans="1:12" ht="12.75" customHeight="1">
      <c r="A14" s="422">
        <v>6</v>
      </c>
      <c r="B14" s="423" t="s">
        <v>657</v>
      </c>
      <c r="C14" s="1208"/>
      <c r="D14" s="1208"/>
      <c r="E14" s="1208"/>
      <c r="F14" s="1208"/>
      <c r="G14" s="1208"/>
      <c r="H14" s="1208"/>
      <c r="I14" s="1208"/>
      <c r="J14" s="1208"/>
      <c r="K14" s="1208"/>
      <c r="L14" s="604"/>
    </row>
    <row r="15" spans="1:12" ht="12.75" customHeight="1">
      <c r="A15" s="422">
        <v>7</v>
      </c>
      <c r="B15" s="423" t="s">
        <v>658</v>
      </c>
      <c r="C15" s="1208"/>
      <c r="D15" s="1208"/>
      <c r="E15" s="1208"/>
      <c r="F15" s="1208"/>
      <c r="G15" s="1208"/>
      <c r="H15" s="1208"/>
      <c r="I15" s="1208"/>
      <c r="J15" s="1208"/>
      <c r="K15" s="1208"/>
      <c r="L15" s="604"/>
    </row>
    <row r="16" spans="1:12" ht="12.75" customHeight="1">
      <c r="A16" s="422">
        <v>8</v>
      </c>
      <c r="B16" s="423" t="s">
        <v>659</v>
      </c>
      <c r="C16" s="1208"/>
      <c r="D16" s="1208"/>
      <c r="E16" s="1208"/>
      <c r="F16" s="1208"/>
      <c r="G16" s="1208"/>
      <c r="H16" s="1208"/>
      <c r="I16" s="1208"/>
      <c r="J16" s="1208"/>
      <c r="K16" s="1208"/>
      <c r="L16" s="604"/>
    </row>
    <row r="17" spans="1:12" ht="12.75" customHeight="1">
      <c r="A17" s="422">
        <v>9</v>
      </c>
      <c r="B17" s="423" t="s">
        <v>660</v>
      </c>
      <c r="C17" s="1208"/>
      <c r="D17" s="1208"/>
      <c r="E17" s="1208"/>
      <c r="F17" s="1208"/>
      <c r="G17" s="1208"/>
      <c r="H17" s="1208"/>
      <c r="I17" s="1208"/>
      <c r="J17" s="1208"/>
      <c r="K17" s="1208"/>
      <c r="L17" s="604"/>
    </row>
    <row r="18" spans="1:12" ht="12.75" customHeight="1">
      <c r="A18" s="422">
        <v>10</v>
      </c>
      <c r="B18" s="423" t="s">
        <v>661</v>
      </c>
      <c r="C18" s="1208"/>
      <c r="D18" s="1208"/>
      <c r="E18" s="1208"/>
      <c r="F18" s="1208"/>
      <c r="G18" s="1208"/>
      <c r="H18" s="1208"/>
      <c r="I18" s="1208"/>
      <c r="J18" s="1208"/>
      <c r="K18" s="1208"/>
      <c r="L18" s="604"/>
    </row>
    <row r="19" spans="1:12" ht="12.75" customHeight="1">
      <c r="A19" s="422">
        <v>11</v>
      </c>
      <c r="B19" s="423" t="s">
        <v>662</v>
      </c>
      <c r="C19" s="1208"/>
      <c r="D19" s="1208"/>
      <c r="E19" s="1208"/>
      <c r="F19" s="1208"/>
      <c r="G19" s="1208"/>
      <c r="H19" s="1208"/>
      <c r="I19" s="1208"/>
      <c r="J19" s="1208"/>
      <c r="K19" s="1208"/>
      <c r="L19" s="604"/>
    </row>
    <row r="20" spans="1:12" ht="12.75" customHeight="1">
      <c r="A20" s="422">
        <v>12</v>
      </c>
      <c r="B20" s="423" t="s">
        <v>663</v>
      </c>
      <c r="C20" s="1208"/>
      <c r="D20" s="1208"/>
      <c r="E20" s="1208"/>
      <c r="F20" s="1208"/>
      <c r="G20" s="1208"/>
      <c r="H20" s="1208"/>
      <c r="I20" s="1208"/>
      <c r="J20" s="1208"/>
      <c r="K20" s="1208"/>
      <c r="L20" s="604"/>
    </row>
    <row r="21" spans="1:12" ht="12.75" customHeight="1">
      <c r="A21" s="422">
        <v>13</v>
      </c>
      <c r="B21" s="423" t="s">
        <v>664</v>
      </c>
      <c r="C21" s="1208"/>
      <c r="D21" s="1208"/>
      <c r="E21" s="1208"/>
      <c r="F21" s="1208"/>
      <c r="G21" s="1208"/>
      <c r="H21" s="1208"/>
      <c r="I21" s="1208"/>
      <c r="J21" s="1208"/>
      <c r="K21" s="1208"/>
      <c r="L21" s="604"/>
    </row>
    <row r="22" spans="1:12" ht="12.75" customHeight="1">
      <c r="A22" s="422">
        <v>14</v>
      </c>
      <c r="B22" s="423" t="s">
        <v>665</v>
      </c>
      <c r="C22" s="1208"/>
      <c r="D22" s="1208"/>
      <c r="E22" s="1208"/>
      <c r="F22" s="1208"/>
      <c r="G22" s="1208"/>
      <c r="H22" s="1208"/>
      <c r="I22" s="1208"/>
      <c r="J22" s="1208"/>
      <c r="K22" s="1208"/>
      <c r="L22" s="604"/>
    </row>
    <row r="23" spans="1:12" ht="12.75" customHeight="1">
      <c r="A23" s="422">
        <v>15</v>
      </c>
      <c r="B23" s="423" t="s">
        <v>666</v>
      </c>
      <c r="C23" s="1208"/>
      <c r="D23" s="1208"/>
      <c r="E23" s="1208"/>
      <c r="F23" s="1208"/>
      <c r="G23" s="1208"/>
      <c r="H23" s="1208"/>
      <c r="I23" s="1208"/>
      <c r="J23" s="1208"/>
      <c r="K23" s="1208"/>
      <c r="L23" s="604"/>
    </row>
    <row r="24" spans="1:12" ht="12.75" customHeight="1">
      <c r="A24" s="422">
        <v>16</v>
      </c>
      <c r="B24" s="423" t="s">
        <v>667</v>
      </c>
      <c r="C24" s="1208"/>
      <c r="D24" s="1208"/>
      <c r="E24" s="1208"/>
      <c r="F24" s="1208"/>
      <c r="G24" s="1208"/>
      <c r="H24" s="1208"/>
      <c r="I24" s="1208"/>
      <c r="J24" s="1208"/>
      <c r="K24" s="1208"/>
      <c r="L24" s="604"/>
    </row>
    <row r="25" spans="1:12" ht="12.75" customHeight="1">
      <c r="A25" s="422">
        <v>17</v>
      </c>
      <c r="B25" s="423" t="s">
        <v>668</v>
      </c>
      <c r="C25" s="1208"/>
      <c r="D25" s="1208"/>
      <c r="E25" s="1208"/>
      <c r="F25" s="1208"/>
      <c r="G25" s="1208"/>
      <c r="H25" s="1208"/>
      <c r="I25" s="1208"/>
      <c r="J25" s="1208"/>
      <c r="K25" s="1208"/>
      <c r="L25" s="604"/>
    </row>
    <row r="26" spans="1:12" ht="12.75" customHeight="1">
      <c r="A26" s="422">
        <v>18</v>
      </c>
      <c r="B26" s="423" t="s">
        <v>669</v>
      </c>
      <c r="C26" s="1208"/>
      <c r="D26" s="1208"/>
      <c r="E26" s="1208"/>
      <c r="F26" s="1208"/>
      <c r="G26" s="1208"/>
      <c r="H26" s="1208"/>
      <c r="I26" s="1208"/>
      <c r="J26" s="1208"/>
      <c r="K26" s="1208"/>
      <c r="L26" s="604"/>
    </row>
    <row r="27" spans="1:12" ht="12.75" customHeight="1">
      <c r="A27" s="422">
        <v>19</v>
      </c>
      <c r="B27" s="423" t="s">
        <v>670</v>
      </c>
      <c r="C27" s="1208"/>
      <c r="D27" s="1208"/>
      <c r="E27" s="1208"/>
      <c r="F27" s="1208"/>
      <c r="G27" s="1208"/>
      <c r="H27" s="1208"/>
      <c r="I27" s="1208"/>
      <c r="J27" s="1208"/>
      <c r="K27" s="1208"/>
      <c r="L27" s="604"/>
    </row>
    <row r="28" spans="1:12" ht="12.75" customHeight="1">
      <c r="A28" s="422">
        <v>20</v>
      </c>
      <c r="B28" s="423" t="s">
        <v>671</v>
      </c>
      <c r="C28" s="1208"/>
      <c r="D28" s="1208"/>
      <c r="E28" s="1208"/>
      <c r="F28" s="1208"/>
      <c r="G28" s="1208"/>
      <c r="H28" s="1208"/>
      <c r="I28" s="1208"/>
      <c r="J28" s="1208"/>
      <c r="K28" s="1208"/>
      <c r="L28" s="604"/>
    </row>
    <row r="29" spans="1:12" ht="12.75" customHeight="1">
      <c r="A29" s="422">
        <v>21</v>
      </c>
      <c r="B29" s="423" t="s">
        <v>672</v>
      </c>
      <c r="C29" s="1208"/>
      <c r="D29" s="1208"/>
      <c r="E29" s="1208"/>
      <c r="F29" s="1208"/>
      <c r="G29" s="1208"/>
      <c r="H29" s="1208"/>
      <c r="I29" s="1208"/>
      <c r="J29" s="1208"/>
      <c r="K29" s="1208"/>
      <c r="L29" s="604"/>
    </row>
    <row r="30" spans="1:12" ht="12.75" customHeight="1">
      <c r="A30" s="422">
        <v>22</v>
      </c>
      <c r="B30" s="423" t="s">
        <v>673</v>
      </c>
      <c r="C30" s="1208"/>
      <c r="D30" s="1208"/>
      <c r="E30" s="1208"/>
      <c r="F30" s="1208"/>
      <c r="G30" s="1208"/>
      <c r="H30" s="1208"/>
      <c r="I30" s="1208"/>
      <c r="J30" s="1208"/>
      <c r="K30" s="1208"/>
      <c r="L30" s="604"/>
    </row>
    <row r="31" spans="1:12" ht="12.75" customHeight="1">
      <c r="A31" s="422">
        <v>23</v>
      </c>
      <c r="B31" s="423" t="s">
        <v>674</v>
      </c>
      <c r="C31" s="1208"/>
      <c r="D31" s="1208"/>
      <c r="E31" s="1208"/>
      <c r="F31" s="1208"/>
      <c r="G31" s="1208"/>
      <c r="H31" s="1208"/>
      <c r="I31" s="1208"/>
      <c r="J31" s="1208"/>
      <c r="K31" s="1208"/>
      <c r="L31" s="604"/>
    </row>
    <row r="32" spans="1:12" ht="12.75" customHeight="1">
      <c r="A32" s="426">
        <v>24</v>
      </c>
      <c r="B32" s="423" t="s">
        <v>675</v>
      </c>
      <c r="C32" s="1208"/>
      <c r="D32" s="1208"/>
      <c r="E32" s="1208"/>
      <c r="F32" s="1208"/>
      <c r="G32" s="1208"/>
      <c r="H32" s="1208"/>
      <c r="I32" s="1208"/>
      <c r="J32" s="1208"/>
      <c r="K32" s="1208"/>
      <c r="L32" s="604"/>
    </row>
    <row r="33" spans="1:12" ht="12.75" customHeight="1">
      <c r="A33" s="993" t="s">
        <v>16</v>
      </c>
      <c r="B33" s="994"/>
      <c r="C33" s="1208"/>
      <c r="D33" s="1208"/>
      <c r="E33" s="1208"/>
      <c r="F33" s="1208"/>
      <c r="G33" s="1208"/>
      <c r="H33" s="1208"/>
      <c r="I33" s="1208"/>
      <c r="J33" s="1208"/>
      <c r="K33" s="1208"/>
      <c r="L33" s="605"/>
    </row>
    <row r="35" spans="1:12">
      <c r="A35" s="430" t="s">
        <v>419</v>
      </c>
    </row>
    <row r="37" spans="1:12">
      <c r="A37" s="559"/>
      <c r="B37" s="559"/>
      <c r="C37" s="559"/>
      <c r="D37" s="559"/>
      <c r="I37" s="450"/>
      <c r="J37" s="450"/>
      <c r="K37" s="450"/>
    </row>
    <row r="38" spans="1:12">
      <c r="A38" s="559"/>
      <c r="B38" s="559"/>
      <c r="C38" s="559"/>
      <c r="D38" s="559"/>
      <c r="I38" s="450"/>
      <c r="J38" s="450"/>
      <c r="K38" s="450"/>
    </row>
    <row r="39" spans="1:12" ht="15" customHeight="1">
      <c r="A39" s="9" t="s">
        <v>1117</v>
      </c>
      <c r="B39" s="559"/>
      <c r="C39" s="559"/>
      <c r="D39" s="1182" t="s">
        <v>849</v>
      </c>
      <c r="E39" s="1182"/>
      <c r="F39" s="1182"/>
      <c r="H39" s="1001" t="s">
        <v>846</v>
      </c>
      <c r="I39" s="1001"/>
      <c r="J39" s="1001"/>
      <c r="K39" s="1001"/>
      <c r="L39" s="606"/>
    </row>
    <row r="40" spans="1:12" ht="15" customHeight="1">
      <c r="A40" s="559"/>
      <c r="B40" s="559"/>
      <c r="C40" s="559"/>
      <c r="D40" s="1182" t="s">
        <v>850</v>
      </c>
      <c r="E40" s="1182"/>
      <c r="F40" s="1182"/>
      <c r="H40" s="1001" t="s">
        <v>845</v>
      </c>
      <c r="I40" s="1001"/>
      <c r="J40" s="1001"/>
      <c r="K40" s="1001"/>
      <c r="L40" s="606"/>
    </row>
    <row r="41" spans="1:12">
      <c r="C41" s="559"/>
      <c r="D41" s="1182" t="s">
        <v>851</v>
      </c>
      <c r="E41" s="1182"/>
      <c r="F41" s="1182"/>
      <c r="I41" s="411"/>
      <c r="J41" s="411"/>
      <c r="K41" s="411"/>
    </row>
  </sheetData>
  <mergeCells count="17">
    <mergeCell ref="A6:A7"/>
    <mergeCell ref="B6:B7"/>
    <mergeCell ref="C6:C7"/>
    <mergeCell ref="D6:H6"/>
    <mergeCell ref="I6:K6"/>
    <mergeCell ref="A1:I1"/>
    <mergeCell ref="J1:K1"/>
    <mergeCell ref="A2:K2"/>
    <mergeCell ref="A4:K4"/>
    <mergeCell ref="J5:L5"/>
    <mergeCell ref="D41:F41"/>
    <mergeCell ref="C9:K33"/>
    <mergeCell ref="A33:B33"/>
    <mergeCell ref="D39:F39"/>
    <mergeCell ref="H39:K39"/>
    <mergeCell ref="D40:F40"/>
    <mergeCell ref="H40:K40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IV44"/>
  <sheetViews>
    <sheetView view="pageBreakPreview" topLeftCell="A25" zoomScale="70" zoomScaleNormal="80" zoomScaleSheetLayoutView="70" workbookViewId="0">
      <selection activeCell="A30" sqref="A30"/>
    </sheetView>
  </sheetViews>
  <sheetFormatPr defaultRowHeight="12.75"/>
  <cols>
    <col min="1" max="1" width="4.85546875" customWidth="1"/>
    <col min="2" max="2" width="20.42578125" customWidth="1"/>
    <col min="3" max="3" width="13.42578125" customWidth="1"/>
    <col min="4" max="4" width="12.140625" customWidth="1"/>
    <col min="5" max="5" width="12.85546875" customWidth="1"/>
    <col min="6" max="6" width="13.5703125" customWidth="1"/>
    <col min="7" max="7" width="14" customWidth="1"/>
    <col min="8" max="8" width="12.28515625" customWidth="1"/>
    <col min="9" max="9" width="12.140625" customWidth="1"/>
    <col min="10" max="10" width="12.85546875" customWidth="1"/>
    <col min="11" max="11" width="12.140625" customWidth="1"/>
    <col min="12" max="12" width="11.7109375" customWidth="1"/>
    <col min="13" max="13" width="11.42578125" customWidth="1"/>
    <col min="14" max="14" width="12.85546875" customWidth="1"/>
    <col min="15" max="15" width="12.28515625" customWidth="1"/>
    <col min="16" max="16" width="13" customWidth="1"/>
    <col min="17" max="17" width="12.140625" customWidth="1"/>
    <col min="18" max="18" width="13.5703125" customWidth="1"/>
    <col min="19" max="19" width="10" customWidth="1"/>
    <col min="20" max="20" width="10.5703125" customWidth="1"/>
    <col min="21" max="21" width="8.7109375" customWidth="1"/>
    <col min="22" max="22" width="9.85546875" customWidth="1"/>
    <col min="28" max="28" width="11" customWidth="1"/>
    <col min="29" max="30" width="8.85546875" hidden="1" customWidth="1"/>
  </cols>
  <sheetData>
    <row r="2" spans="1:256">
      <c r="G2" s="916"/>
      <c r="H2" s="916"/>
      <c r="I2" s="916"/>
      <c r="J2" s="916"/>
      <c r="K2" s="916"/>
      <c r="L2" s="916"/>
      <c r="M2" s="916"/>
      <c r="N2" s="916"/>
      <c r="O2" s="916"/>
      <c r="P2" s="1"/>
      <c r="Q2" s="1"/>
      <c r="R2" s="1"/>
      <c r="T2" s="37" t="s">
        <v>55</v>
      </c>
    </row>
    <row r="3" spans="1:256" ht="15">
      <c r="A3" s="879" t="s">
        <v>53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879"/>
      <c r="S3" s="879"/>
      <c r="T3" s="879"/>
      <c r="U3" s="879"/>
    </row>
    <row r="4" spans="1:256" ht="15.75">
      <c r="A4" s="934" t="s">
        <v>857</v>
      </c>
      <c r="B4" s="934"/>
      <c r="C4" s="934"/>
      <c r="D4" s="934"/>
      <c r="E4" s="934"/>
      <c r="F4" s="934"/>
      <c r="G4" s="934"/>
      <c r="H4" s="934"/>
      <c r="I4" s="934"/>
      <c r="J4" s="934"/>
      <c r="K4" s="934"/>
      <c r="L4" s="934"/>
      <c r="M4" s="934"/>
      <c r="N4" s="934"/>
      <c r="O4" s="934"/>
      <c r="P4" s="934"/>
      <c r="Q4" s="934"/>
      <c r="R4" s="934"/>
      <c r="S4" s="934"/>
      <c r="T4" s="934"/>
      <c r="U4" s="934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6" spans="1:256" ht="15">
      <c r="A6" s="947" t="s">
        <v>872</v>
      </c>
      <c r="B6" s="947"/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7"/>
      <c r="O6" s="947"/>
      <c r="P6" s="947"/>
      <c r="Q6" s="947"/>
      <c r="R6" s="947"/>
      <c r="S6" s="947"/>
      <c r="T6" s="947"/>
      <c r="U6" s="947"/>
    </row>
    <row r="7" spans="1:256" ht="15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56" ht="15.75">
      <c r="A8" s="26" t="s">
        <v>700</v>
      </c>
      <c r="B8" s="26"/>
      <c r="C8" s="9"/>
      <c r="D8" s="9"/>
      <c r="E8" s="23"/>
      <c r="F8" s="23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10" spans="1:256" ht="15">
      <c r="G10" s="204"/>
      <c r="H10" s="204"/>
      <c r="I10" s="204"/>
      <c r="K10" s="204"/>
      <c r="L10" s="204"/>
      <c r="M10" s="204"/>
      <c r="U10" s="951" t="s">
        <v>427</v>
      </c>
      <c r="V10" s="951"/>
      <c r="W10" s="10"/>
      <c r="X10" s="10"/>
      <c r="Y10" s="10"/>
      <c r="Z10" s="10"/>
      <c r="AA10" s="10"/>
      <c r="AB10" s="938"/>
      <c r="AC10" s="938"/>
      <c r="AD10" s="938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2.75" customHeight="1">
      <c r="A11" s="948" t="s">
        <v>2</v>
      </c>
      <c r="B11" s="948" t="s">
        <v>100</v>
      </c>
      <c r="C11" s="941" t="s">
        <v>139</v>
      </c>
      <c r="D11" s="942"/>
      <c r="E11" s="942"/>
      <c r="F11" s="943"/>
      <c r="G11" s="941" t="s">
        <v>873</v>
      </c>
      <c r="H11" s="942"/>
      <c r="I11" s="942"/>
      <c r="J11" s="942"/>
      <c r="K11" s="942"/>
      <c r="L11" s="942"/>
      <c r="M11" s="942"/>
      <c r="N11" s="942"/>
      <c r="O11" s="942"/>
      <c r="P11" s="942"/>
      <c r="Q11" s="942"/>
      <c r="R11" s="943"/>
      <c r="S11" s="952" t="s">
        <v>223</v>
      </c>
      <c r="T11" s="953"/>
      <c r="U11" s="953"/>
      <c r="V11" s="953"/>
      <c r="W11" s="78"/>
      <c r="X11" s="78"/>
      <c r="Y11" s="78"/>
      <c r="Z11" s="78"/>
      <c r="AA11" s="78"/>
      <c r="AB11" s="78"/>
      <c r="AC11" s="78"/>
      <c r="AD11" s="7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>
      <c r="A12" s="949"/>
      <c r="B12" s="949"/>
      <c r="C12" s="944"/>
      <c r="D12" s="945"/>
      <c r="E12" s="945"/>
      <c r="F12" s="946"/>
      <c r="G12" s="884" t="s">
        <v>155</v>
      </c>
      <c r="H12" s="901"/>
      <c r="I12" s="901"/>
      <c r="J12" s="885"/>
      <c r="K12" s="884" t="s">
        <v>156</v>
      </c>
      <c r="L12" s="901"/>
      <c r="M12" s="901"/>
      <c r="N12" s="885"/>
      <c r="O12" s="923" t="s">
        <v>16</v>
      </c>
      <c r="P12" s="923"/>
      <c r="Q12" s="923"/>
      <c r="R12" s="923"/>
      <c r="S12" s="954"/>
      <c r="T12" s="955"/>
      <c r="U12" s="955"/>
      <c r="V12" s="955"/>
      <c r="W12" s="78"/>
      <c r="X12" s="78"/>
      <c r="Y12" s="78"/>
      <c r="Z12" s="78"/>
      <c r="AA12" s="78"/>
      <c r="AB12" s="78"/>
      <c r="AC12" s="78"/>
      <c r="AD12" s="7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38.25">
      <c r="A13" s="950"/>
      <c r="B13" s="950"/>
      <c r="C13" s="215" t="s">
        <v>224</v>
      </c>
      <c r="D13" s="215" t="s">
        <v>225</v>
      </c>
      <c r="E13" s="215" t="s">
        <v>226</v>
      </c>
      <c r="F13" s="215" t="s">
        <v>85</v>
      </c>
      <c r="G13" s="215" t="s">
        <v>224</v>
      </c>
      <c r="H13" s="215" t="s">
        <v>225</v>
      </c>
      <c r="I13" s="215" t="s">
        <v>226</v>
      </c>
      <c r="J13" s="215" t="s">
        <v>16</v>
      </c>
      <c r="K13" s="215" t="s">
        <v>224</v>
      </c>
      <c r="L13" s="215" t="s">
        <v>225</v>
      </c>
      <c r="M13" s="215" t="s">
        <v>226</v>
      </c>
      <c r="N13" s="215" t="s">
        <v>85</v>
      </c>
      <c r="O13" s="215" t="s">
        <v>224</v>
      </c>
      <c r="P13" s="215" t="s">
        <v>225</v>
      </c>
      <c r="Q13" s="215" t="s">
        <v>226</v>
      </c>
      <c r="R13" s="215" t="s">
        <v>16</v>
      </c>
      <c r="S13" s="214" t="s">
        <v>423</v>
      </c>
      <c r="T13" s="214" t="s">
        <v>424</v>
      </c>
      <c r="U13" s="214" t="s">
        <v>425</v>
      </c>
      <c r="V13" s="228" t="s">
        <v>426</v>
      </c>
      <c r="W13" s="78"/>
      <c r="X13" s="78"/>
      <c r="Y13" s="78"/>
      <c r="Z13" s="78"/>
      <c r="AA13" s="78"/>
      <c r="AB13" s="78"/>
      <c r="AC13" s="78"/>
      <c r="AD13" s="7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>
      <c r="A14" s="227">
        <v>1</v>
      </c>
      <c r="B14" s="235">
        <v>2</v>
      </c>
      <c r="C14" s="227">
        <v>3</v>
      </c>
      <c r="D14" s="227">
        <v>4</v>
      </c>
      <c r="E14" s="235">
        <v>5</v>
      </c>
      <c r="F14" s="227">
        <v>6</v>
      </c>
      <c r="G14" s="227">
        <v>7</v>
      </c>
      <c r="H14" s="235">
        <v>8</v>
      </c>
      <c r="I14" s="227">
        <v>9</v>
      </c>
      <c r="J14" s="227">
        <v>10</v>
      </c>
      <c r="K14" s="235">
        <v>11</v>
      </c>
      <c r="L14" s="227">
        <v>12</v>
      </c>
      <c r="M14" s="227">
        <v>13</v>
      </c>
      <c r="N14" s="235">
        <v>14</v>
      </c>
      <c r="O14" s="227">
        <v>15</v>
      </c>
      <c r="P14" s="227">
        <v>16</v>
      </c>
      <c r="Q14" s="235">
        <v>17</v>
      </c>
      <c r="R14" s="227">
        <v>18</v>
      </c>
      <c r="S14" s="227">
        <v>19</v>
      </c>
      <c r="T14" s="235">
        <v>20</v>
      </c>
      <c r="U14" s="227">
        <v>21</v>
      </c>
      <c r="V14" s="227">
        <v>22</v>
      </c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ht="35.25" customHeight="1">
      <c r="A15" s="12"/>
      <c r="B15" s="101" t="s">
        <v>212</v>
      </c>
      <c r="C15" s="12"/>
      <c r="D15" s="12"/>
      <c r="E15" s="12"/>
      <c r="F15" s="139"/>
      <c r="G15" s="3"/>
      <c r="H15" s="3"/>
      <c r="I15" s="3"/>
      <c r="J15" s="139"/>
      <c r="K15" s="3"/>
      <c r="L15" s="3"/>
      <c r="M15" s="3"/>
      <c r="N15" s="3"/>
      <c r="O15" s="3"/>
      <c r="P15" s="3"/>
      <c r="Q15" s="3"/>
      <c r="R15" s="3"/>
      <c r="S15" s="3"/>
      <c r="T15" s="4"/>
      <c r="U15" s="4"/>
      <c r="V15" s="4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50.1" customHeight="1">
      <c r="A16" s="178">
        <v>1</v>
      </c>
      <c r="B16" s="101" t="s">
        <v>162</v>
      </c>
      <c r="C16" s="774">
        <v>3220.36</v>
      </c>
      <c r="D16" s="774">
        <v>1363.14</v>
      </c>
      <c r="E16" s="774">
        <v>357.22</v>
      </c>
      <c r="F16" s="777">
        <f t="shared" ref="F16:F21" si="0">SUM(C16:E16)</f>
        <v>4940.72</v>
      </c>
      <c r="G16" s="774">
        <v>3220.36</v>
      </c>
      <c r="H16" s="774">
        <v>1363.14</v>
      </c>
      <c r="I16" s="774">
        <v>357.22</v>
      </c>
      <c r="J16" s="777">
        <f t="shared" ref="J16:J21" si="1">SUM(G16:I16)</f>
        <v>4940.72</v>
      </c>
      <c r="K16" s="774">
        <v>0</v>
      </c>
      <c r="L16" s="774">
        <v>0</v>
      </c>
      <c r="M16" s="774">
        <v>0</v>
      </c>
      <c r="N16" s="777">
        <f t="shared" ref="N16:N21" si="2">SUM(K16:M16)</f>
        <v>0</v>
      </c>
      <c r="O16" s="774">
        <f t="shared" ref="O16:Q17" si="3">G16+K16</f>
        <v>3220.36</v>
      </c>
      <c r="P16" s="774">
        <f t="shared" si="3"/>
        <v>1363.14</v>
      </c>
      <c r="Q16" s="774">
        <f t="shared" si="3"/>
        <v>357.22</v>
      </c>
      <c r="R16" s="777">
        <f t="shared" ref="R16:R21" si="4">SUM(O16:Q16)</f>
        <v>4940.72</v>
      </c>
      <c r="S16" s="774">
        <f>C16-O16</f>
        <v>0</v>
      </c>
      <c r="T16" s="774">
        <f>D16-P16</f>
        <v>0</v>
      </c>
      <c r="U16" s="774">
        <f>E16-Q16</f>
        <v>0</v>
      </c>
      <c r="V16" s="777">
        <f t="shared" ref="V16:V21" si="5">SUM(S16:U16)</f>
        <v>0</v>
      </c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37" ht="50.1" customHeight="1">
      <c r="A17" s="178">
        <v>2</v>
      </c>
      <c r="B17" s="102" t="s">
        <v>118</v>
      </c>
      <c r="C17" s="774">
        <v>73368.990000000005</v>
      </c>
      <c r="D17" s="774">
        <v>30587.22</v>
      </c>
      <c r="E17" s="774">
        <v>8043.84</v>
      </c>
      <c r="F17" s="777">
        <f t="shared" si="0"/>
        <v>112000.05</v>
      </c>
      <c r="G17" s="774">
        <v>43800.97</v>
      </c>
      <c r="H17" s="774">
        <v>18540.490000000002</v>
      </c>
      <c r="I17" s="774">
        <v>4858.57</v>
      </c>
      <c r="J17" s="777">
        <f t="shared" si="1"/>
        <v>67200.03</v>
      </c>
      <c r="K17" s="774">
        <v>29568.02</v>
      </c>
      <c r="L17" s="774">
        <v>12046.73</v>
      </c>
      <c r="M17" s="774">
        <v>3185.27</v>
      </c>
      <c r="N17" s="777">
        <f t="shared" si="2"/>
        <v>44800.02</v>
      </c>
      <c r="O17" s="774">
        <f t="shared" si="3"/>
        <v>73368.990000000005</v>
      </c>
      <c r="P17" s="774">
        <f t="shared" si="3"/>
        <v>30587.22</v>
      </c>
      <c r="Q17" s="774">
        <f t="shared" si="3"/>
        <v>8043.84</v>
      </c>
      <c r="R17" s="777">
        <f t="shared" si="4"/>
        <v>112000.05</v>
      </c>
      <c r="S17" s="774">
        <f t="shared" ref="S17:S20" si="6">C17-O17</f>
        <v>0</v>
      </c>
      <c r="T17" s="774">
        <f t="shared" ref="T17:T20" si="7">D17-P17</f>
        <v>0</v>
      </c>
      <c r="U17" s="774">
        <f t="shared" ref="U17:U20" si="8">E17-Q17</f>
        <v>0</v>
      </c>
      <c r="V17" s="777">
        <f t="shared" si="5"/>
        <v>0</v>
      </c>
      <c r="Y17" s="937"/>
      <c r="Z17" s="937"/>
      <c r="AA17" s="937"/>
      <c r="AB17" s="937"/>
    </row>
    <row r="18" spans="1:37" ht="50.1" customHeight="1">
      <c r="A18" s="178">
        <v>3</v>
      </c>
      <c r="B18" s="101" t="s">
        <v>119</v>
      </c>
      <c r="C18" s="774">
        <v>805.09</v>
      </c>
      <c r="D18" s="774">
        <v>340.79</v>
      </c>
      <c r="E18" s="774">
        <v>89.3</v>
      </c>
      <c r="F18" s="777">
        <f t="shared" si="0"/>
        <v>1235.18</v>
      </c>
      <c r="G18" s="774">
        <v>805.09</v>
      </c>
      <c r="H18" s="774">
        <v>340.79</v>
      </c>
      <c r="I18" s="774">
        <v>89.3</v>
      </c>
      <c r="J18" s="777">
        <f t="shared" si="1"/>
        <v>1235.18</v>
      </c>
      <c r="K18" s="774">
        <v>0</v>
      </c>
      <c r="L18" s="774">
        <v>0</v>
      </c>
      <c r="M18" s="774">
        <v>0</v>
      </c>
      <c r="N18" s="777">
        <f t="shared" si="2"/>
        <v>0</v>
      </c>
      <c r="O18" s="774">
        <f t="shared" ref="O18:O20" si="9">G18+K18</f>
        <v>805.09</v>
      </c>
      <c r="P18" s="774">
        <f t="shared" ref="P18:P20" si="10">H18+L18</f>
        <v>340.79</v>
      </c>
      <c r="Q18" s="774">
        <f t="shared" ref="Q18:Q20" si="11">I18+M18</f>
        <v>89.3</v>
      </c>
      <c r="R18" s="777">
        <f t="shared" si="4"/>
        <v>1235.18</v>
      </c>
      <c r="S18" s="774">
        <f t="shared" si="6"/>
        <v>0</v>
      </c>
      <c r="T18" s="774">
        <f t="shared" si="7"/>
        <v>0</v>
      </c>
      <c r="U18" s="774">
        <f t="shared" si="8"/>
        <v>0</v>
      </c>
      <c r="V18" s="777">
        <f t="shared" si="5"/>
        <v>0</v>
      </c>
    </row>
    <row r="19" spans="1:37" ht="50.1" customHeight="1">
      <c r="A19" s="178">
        <v>4</v>
      </c>
      <c r="B19" s="102" t="s">
        <v>120</v>
      </c>
      <c r="C19" s="774">
        <v>1201.1300000000001</v>
      </c>
      <c r="D19" s="774">
        <v>508.42</v>
      </c>
      <c r="E19" s="774">
        <v>133.24</v>
      </c>
      <c r="F19" s="777">
        <f t="shared" si="0"/>
        <v>1842.7900000000002</v>
      </c>
      <c r="G19" s="774">
        <v>1201.1300000000001</v>
      </c>
      <c r="H19" s="774">
        <v>508.42</v>
      </c>
      <c r="I19" s="774">
        <v>133.24</v>
      </c>
      <c r="J19" s="777">
        <f t="shared" si="1"/>
        <v>1842.7900000000002</v>
      </c>
      <c r="K19" s="774">
        <v>0</v>
      </c>
      <c r="L19" s="774">
        <v>0</v>
      </c>
      <c r="M19" s="774">
        <v>0</v>
      </c>
      <c r="N19" s="777">
        <f t="shared" si="2"/>
        <v>0</v>
      </c>
      <c r="O19" s="774">
        <f t="shared" si="9"/>
        <v>1201.1300000000001</v>
      </c>
      <c r="P19" s="774">
        <f t="shared" si="10"/>
        <v>508.42</v>
      </c>
      <c r="Q19" s="774">
        <f t="shared" si="11"/>
        <v>133.24</v>
      </c>
      <c r="R19" s="777">
        <f t="shared" si="4"/>
        <v>1842.7900000000002</v>
      </c>
      <c r="S19" s="774">
        <f t="shared" si="6"/>
        <v>0</v>
      </c>
      <c r="T19" s="774">
        <f t="shared" si="7"/>
        <v>0</v>
      </c>
      <c r="U19" s="774">
        <f t="shared" si="8"/>
        <v>0</v>
      </c>
      <c r="V19" s="777">
        <f t="shared" si="5"/>
        <v>0</v>
      </c>
    </row>
    <row r="20" spans="1:37" ht="50.1" customHeight="1">
      <c r="A20" s="178">
        <v>5</v>
      </c>
      <c r="B20" s="101" t="s">
        <v>121</v>
      </c>
      <c r="C20" s="774">
        <v>15199.220000000001</v>
      </c>
      <c r="D20" s="774">
        <v>6336.49</v>
      </c>
      <c r="E20" s="774">
        <v>1666.38</v>
      </c>
      <c r="F20" s="777">
        <f t="shared" si="0"/>
        <v>23202.09</v>
      </c>
      <c r="G20" s="774">
        <v>9073.8700000000008</v>
      </c>
      <c r="H20" s="774">
        <v>3840.87</v>
      </c>
      <c r="I20" s="774">
        <v>1006.51</v>
      </c>
      <c r="J20" s="777">
        <f t="shared" si="1"/>
        <v>13921.250000000002</v>
      </c>
      <c r="K20" s="774">
        <v>6125.35</v>
      </c>
      <c r="L20" s="774">
        <v>2495.62</v>
      </c>
      <c r="M20" s="774">
        <v>659.87</v>
      </c>
      <c r="N20" s="777">
        <f t="shared" si="2"/>
        <v>9280.840000000002</v>
      </c>
      <c r="O20" s="774">
        <f t="shared" si="9"/>
        <v>15199.220000000001</v>
      </c>
      <c r="P20" s="774">
        <f t="shared" si="10"/>
        <v>6336.49</v>
      </c>
      <c r="Q20" s="774">
        <f t="shared" si="11"/>
        <v>1666.38</v>
      </c>
      <c r="R20" s="777">
        <f t="shared" si="4"/>
        <v>23202.09</v>
      </c>
      <c r="S20" s="774">
        <f t="shared" si="6"/>
        <v>0</v>
      </c>
      <c r="T20" s="774">
        <f t="shared" si="7"/>
        <v>0</v>
      </c>
      <c r="U20" s="774">
        <f t="shared" si="8"/>
        <v>0</v>
      </c>
      <c r="V20" s="777">
        <f t="shared" si="5"/>
        <v>0</v>
      </c>
    </row>
    <row r="21" spans="1:37" s="10" customFormat="1" ht="50.1" customHeight="1">
      <c r="A21" s="198"/>
      <c r="B21" s="147" t="s">
        <v>85</v>
      </c>
      <c r="C21" s="777">
        <f>SUM(C16:C20)</f>
        <v>93794.790000000008</v>
      </c>
      <c r="D21" s="777">
        <f>SUM(D16:D20)</f>
        <v>39136.06</v>
      </c>
      <c r="E21" s="777">
        <f>SUM(E16:E20)</f>
        <v>10289.98</v>
      </c>
      <c r="F21" s="777">
        <f t="shared" si="0"/>
        <v>143220.83000000002</v>
      </c>
      <c r="G21" s="777">
        <f t="shared" ref="G21:I21" si="12">SUM(G16:G20)</f>
        <v>58101.42</v>
      </c>
      <c r="H21" s="777">
        <f t="shared" si="12"/>
        <v>24593.71</v>
      </c>
      <c r="I21" s="777">
        <f t="shared" si="12"/>
        <v>6444.84</v>
      </c>
      <c r="J21" s="777">
        <f t="shared" si="1"/>
        <v>89139.97</v>
      </c>
      <c r="K21" s="777">
        <f>SUM(K16:K20)</f>
        <v>35693.370000000003</v>
      </c>
      <c r="L21" s="777">
        <f>SUM(L16:L20)</f>
        <v>14542.349999999999</v>
      </c>
      <c r="M21" s="777">
        <f>SUM(M16:M20)</f>
        <v>3845.14</v>
      </c>
      <c r="N21" s="777">
        <f t="shared" si="2"/>
        <v>54080.86</v>
      </c>
      <c r="O21" s="777">
        <f>SUM(O16:O20)</f>
        <v>93794.790000000008</v>
      </c>
      <c r="P21" s="777">
        <f>SUM(P16:P20)</f>
        <v>39136.06</v>
      </c>
      <c r="Q21" s="777">
        <f>SUM(Q16:Q20)</f>
        <v>10289.98</v>
      </c>
      <c r="R21" s="777">
        <f t="shared" si="4"/>
        <v>143220.83000000002</v>
      </c>
      <c r="S21" s="777">
        <f>SUM(S16:S20)</f>
        <v>0</v>
      </c>
      <c r="T21" s="777">
        <f>SUM(T16:T20)</f>
        <v>0</v>
      </c>
      <c r="U21" s="777">
        <f>SUM(U16:U20)</f>
        <v>0</v>
      </c>
      <c r="V21" s="777">
        <f t="shared" si="5"/>
        <v>0</v>
      </c>
    </row>
    <row r="22" spans="1:37" ht="31.5" customHeight="1">
      <c r="A22" s="178"/>
      <c r="B22" s="403" t="s">
        <v>213</v>
      </c>
      <c r="C22" s="269"/>
      <c r="D22" s="269"/>
      <c r="E22" s="269"/>
      <c r="F22" s="269"/>
      <c r="G22" s="775"/>
      <c r="H22" s="775"/>
      <c r="I22" s="775"/>
      <c r="J22" s="776"/>
      <c r="K22" s="775"/>
      <c r="L22" s="775"/>
      <c r="M22" s="775"/>
      <c r="N22" s="237"/>
      <c r="O22" s="775"/>
      <c r="P22" s="775"/>
      <c r="Q22" s="775"/>
      <c r="R22" s="776"/>
      <c r="S22" s="236"/>
      <c r="T22" s="301"/>
      <c r="U22" s="301"/>
      <c r="V22" s="302"/>
    </row>
    <row r="23" spans="1:37" ht="50.1" customHeight="1">
      <c r="A23" s="178">
        <v>6</v>
      </c>
      <c r="B23" s="101" t="s">
        <v>164</v>
      </c>
      <c r="C23" s="774">
        <v>501.33000000000004</v>
      </c>
      <c r="D23" s="774">
        <v>212.22</v>
      </c>
      <c r="E23" s="774">
        <v>55.61</v>
      </c>
      <c r="F23" s="777">
        <f>SUM(C23:E23)</f>
        <v>769.16000000000008</v>
      </c>
      <c r="G23" s="774">
        <v>300.8</v>
      </c>
      <c r="H23" s="774">
        <v>127.33</v>
      </c>
      <c r="I23" s="774">
        <v>33.369999999999997</v>
      </c>
      <c r="J23" s="777">
        <f>SUM(G23:I23)</f>
        <v>461.5</v>
      </c>
      <c r="K23" s="774">
        <v>200.53</v>
      </c>
      <c r="L23" s="774">
        <v>84.89</v>
      </c>
      <c r="M23" s="774">
        <v>22.24</v>
      </c>
      <c r="N23" s="777">
        <f>SUM(K23:M23)</f>
        <v>307.66000000000003</v>
      </c>
      <c r="O23" s="774">
        <f t="shared" ref="O23:Q24" si="13">G23+K23</f>
        <v>501.33000000000004</v>
      </c>
      <c r="P23" s="774">
        <f t="shared" si="13"/>
        <v>212.22</v>
      </c>
      <c r="Q23" s="774">
        <f t="shared" si="13"/>
        <v>55.61</v>
      </c>
      <c r="R23" s="777">
        <f>SUM(O23:Q23)</f>
        <v>769.16000000000008</v>
      </c>
      <c r="S23" s="774">
        <f>C23-O23</f>
        <v>0</v>
      </c>
      <c r="T23" s="774">
        <f t="shared" ref="T23:U23" si="14">D23-P23</f>
        <v>0</v>
      </c>
      <c r="U23" s="774">
        <f t="shared" si="14"/>
        <v>0</v>
      </c>
      <c r="V23" s="777">
        <f t="shared" ref="V23:V24" si="15">S23+T23+U23</f>
        <v>0</v>
      </c>
    </row>
    <row r="24" spans="1:37" ht="50.1" customHeight="1">
      <c r="A24" s="178">
        <v>7</v>
      </c>
      <c r="B24" s="102" t="s">
        <v>122</v>
      </c>
      <c r="C24" s="774">
        <v>1374.35</v>
      </c>
      <c r="D24" s="774">
        <v>581.74</v>
      </c>
      <c r="E24" s="774">
        <v>152.44999999999999</v>
      </c>
      <c r="F24" s="777">
        <f>SUM(C24:E24)</f>
        <v>2108.54</v>
      </c>
      <c r="G24" s="774">
        <v>1374.35</v>
      </c>
      <c r="H24" s="774">
        <v>581.74</v>
      </c>
      <c r="I24" s="774">
        <v>152.44999999999999</v>
      </c>
      <c r="J24" s="777">
        <f>SUM(G24:I24)</f>
        <v>2108.54</v>
      </c>
      <c r="K24" s="774">
        <v>0</v>
      </c>
      <c r="L24" s="774">
        <v>0</v>
      </c>
      <c r="M24" s="774">
        <v>0</v>
      </c>
      <c r="N24" s="777">
        <f>SUM(K24:M24)</f>
        <v>0</v>
      </c>
      <c r="O24" s="774">
        <f t="shared" si="13"/>
        <v>1374.35</v>
      </c>
      <c r="P24" s="774">
        <f t="shared" si="13"/>
        <v>581.74</v>
      </c>
      <c r="Q24" s="774">
        <f t="shared" si="13"/>
        <v>152.44999999999999</v>
      </c>
      <c r="R24" s="777">
        <f>SUM(O24:Q24)</f>
        <v>2108.54</v>
      </c>
      <c r="S24" s="774">
        <f>C24-O24</f>
        <v>0</v>
      </c>
      <c r="T24" s="774">
        <f t="shared" ref="T24" si="16">D24-P24</f>
        <v>0</v>
      </c>
      <c r="U24" s="774">
        <f t="shared" ref="U24" si="17">E24-Q24</f>
        <v>0</v>
      </c>
      <c r="V24" s="777">
        <f t="shared" si="15"/>
        <v>0</v>
      </c>
    </row>
    <row r="25" spans="1:37" ht="50.1" customHeight="1">
      <c r="A25" s="199"/>
      <c r="B25" s="102" t="s">
        <v>85</v>
      </c>
      <c r="C25" s="777">
        <f>SUM(C23:C24)</f>
        <v>1875.6799999999998</v>
      </c>
      <c r="D25" s="777">
        <f>SUM(D23:D24)</f>
        <v>793.96</v>
      </c>
      <c r="E25" s="777">
        <f>SUM(E23:E24)</f>
        <v>208.06</v>
      </c>
      <c r="F25" s="777">
        <f>SUM(C25:E25)</f>
        <v>2877.7</v>
      </c>
      <c r="G25" s="777">
        <f>SUM(G23:G24)</f>
        <v>1675.1499999999999</v>
      </c>
      <c r="H25" s="777">
        <f>SUM(H23:H24)</f>
        <v>709.07</v>
      </c>
      <c r="I25" s="777">
        <f>SUM(I23:I24)</f>
        <v>185.82</v>
      </c>
      <c r="J25" s="777">
        <f>SUM(G25:I25)</f>
        <v>2570.04</v>
      </c>
      <c r="K25" s="777">
        <f>SUM(K23:K24)</f>
        <v>200.53</v>
      </c>
      <c r="L25" s="777">
        <f>SUM(L23:L24)</f>
        <v>84.89</v>
      </c>
      <c r="M25" s="777">
        <f>SUM(M23:M24)</f>
        <v>22.24</v>
      </c>
      <c r="N25" s="777">
        <f>SUM(K25:M25)</f>
        <v>307.66000000000003</v>
      </c>
      <c r="O25" s="777">
        <f>SUM(O23:O24)</f>
        <v>1875.6799999999998</v>
      </c>
      <c r="P25" s="777">
        <f>SUM(P23:P24)</f>
        <v>793.96</v>
      </c>
      <c r="Q25" s="777">
        <f>SUM(Q23:Q24)</f>
        <v>208.06</v>
      </c>
      <c r="R25" s="777">
        <f>SUM(O25:Q25)</f>
        <v>2877.7</v>
      </c>
      <c r="S25" s="777">
        <f>SUM(S23:S24)</f>
        <v>0</v>
      </c>
      <c r="T25" s="777">
        <f>SUM(T23:T24)</f>
        <v>0</v>
      </c>
      <c r="U25" s="777">
        <f>SUM(U23:U24)</f>
        <v>0</v>
      </c>
      <c r="V25" s="777">
        <f>SUM(V23:V24)</f>
        <v>0</v>
      </c>
    </row>
    <row r="26" spans="1:37" ht="50.1" customHeight="1">
      <c r="A26" s="199"/>
      <c r="B26" s="102" t="s">
        <v>32</v>
      </c>
      <c r="C26" s="777">
        <f>C25+C21</f>
        <v>95670.47</v>
      </c>
      <c r="D26" s="777">
        <f t="shared" ref="D26:V26" si="18">D25+D21</f>
        <v>39930.019999999997</v>
      </c>
      <c r="E26" s="777">
        <f t="shared" si="18"/>
        <v>10498.039999999999</v>
      </c>
      <c r="F26" s="777">
        <f t="shared" si="18"/>
        <v>146098.53000000003</v>
      </c>
      <c r="G26" s="777">
        <f t="shared" si="18"/>
        <v>59776.57</v>
      </c>
      <c r="H26" s="777">
        <f t="shared" si="18"/>
        <v>25302.78</v>
      </c>
      <c r="I26" s="777">
        <f t="shared" si="18"/>
        <v>6630.66</v>
      </c>
      <c r="J26" s="777">
        <f t="shared" si="18"/>
        <v>91710.01</v>
      </c>
      <c r="K26" s="777">
        <f t="shared" si="18"/>
        <v>35893.9</v>
      </c>
      <c r="L26" s="777">
        <f t="shared" si="18"/>
        <v>14627.239999999998</v>
      </c>
      <c r="M26" s="777">
        <f t="shared" si="18"/>
        <v>3867.3799999999997</v>
      </c>
      <c r="N26" s="777">
        <f t="shared" si="18"/>
        <v>54388.520000000004</v>
      </c>
      <c r="O26" s="777">
        <f t="shared" si="18"/>
        <v>95670.47</v>
      </c>
      <c r="P26" s="777">
        <f t="shared" si="18"/>
        <v>39930.019999999997</v>
      </c>
      <c r="Q26" s="777">
        <f t="shared" si="18"/>
        <v>10498.039999999999</v>
      </c>
      <c r="R26" s="777">
        <f t="shared" si="18"/>
        <v>146098.53000000003</v>
      </c>
      <c r="S26" s="777">
        <f t="shared" si="18"/>
        <v>0</v>
      </c>
      <c r="T26" s="777">
        <f t="shared" si="18"/>
        <v>0</v>
      </c>
      <c r="U26" s="777">
        <f t="shared" si="18"/>
        <v>0</v>
      </c>
      <c r="V26" s="777">
        <f t="shared" si="18"/>
        <v>0</v>
      </c>
    </row>
    <row r="28" spans="1:37" ht="15.75">
      <c r="A28" s="326" t="s">
        <v>838</v>
      </c>
    </row>
    <row r="29" spans="1:37">
      <c r="B29" s="325"/>
      <c r="D29" s="204"/>
      <c r="E29" s="204"/>
    </row>
    <row r="30" spans="1:37" ht="25.5" customHeight="1">
      <c r="A30" s="9" t="s">
        <v>1117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56"/>
      <c r="R30" s="956"/>
      <c r="S30" s="956"/>
      <c r="T30" s="956"/>
      <c r="U30" s="9"/>
      <c r="V30" s="9"/>
      <c r="W30" s="10"/>
      <c r="X30" s="10"/>
      <c r="Y30" s="10"/>
      <c r="Z30" s="10"/>
      <c r="AA30" s="10"/>
      <c r="AE30" s="10"/>
      <c r="AF30" s="10"/>
    </row>
    <row r="31" spans="1:37" ht="12.75" customHeight="1">
      <c r="A31" s="250"/>
      <c r="B31" s="250"/>
      <c r="C31" s="250"/>
      <c r="D31" s="250"/>
      <c r="E31" s="250"/>
      <c r="F31" s="250"/>
      <c r="G31" s="250"/>
      <c r="H31" s="916" t="s">
        <v>847</v>
      </c>
      <c r="I31" s="916"/>
      <c r="J31" s="916"/>
      <c r="K31" s="916"/>
      <c r="L31" s="250"/>
      <c r="M31" s="250"/>
      <c r="N31" s="250"/>
      <c r="O31" s="250"/>
      <c r="P31" s="9"/>
      <c r="Q31" s="916" t="s">
        <v>846</v>
      </c>
      <c r="R31" s="916"/>
      <c r="S31" s="916"/>
      <c r="T31" s="916"/>
      <c r="U31" s="916"/>
      <c r="V31" s="339"/>
      <c r="W31" s="250"/>
      <c r="X31" s="250"/>
      <c r="Y31" s="250"/>
      <c r="Z31" s="250"/>
      <c r="AA31" s="250"/>
      <c r="AB31" s="250"/>
      <c r="AC31" s="250"/>
      <c r="AD31" s="250"/>
      <c r="AE31" s="10"/>
      <c r="AF31" s="10"/>
    </row>
    <row r="32" spans="1:37" ht="12.75" customHeight="1">
      <c r="A32" s="250"/>
      <c r="B32" s="250"/>
      <c r="C32" s="250"/>
      <c r="D32" s="250"/>
      <c r="E32" s="250"/>
      <c r="F32" s="250"/>
      <c r="G32" s="250"/>
      <c r="H32" s="915" t="s">
        <v>845</v>
      </c>
      <c r="I32" s="915"/>
      <c r="J32" s="915"/>
      <c r="K32" s="915"/>
      <c r="L32" s="250"/>
      <c r="M32" s="250"/>
      <c r="N32" s="250"/>
      <c r="O32" s="250"/>
      <c r="P32" s="9"/>
      <c r="Q32" s="916" t="s">
        <v>845</v>
      </c>
      <c r="R32" s="916"/>
      <c r="S32" s="916"/>
      <c r="T32" s="916"/>
      <c r="U32" s="916"/>
      <c r="V32" s="339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</row>
    <row r="33" spans="1:32">
      <c r="A33" s="9"/>
      <c r="B33" s="9"/>
      <c r="C33" s="9"/>
      <c r="D33" s="9"/>
      <c r="E33" s="9"/>
      <c r="F33" s="9"/>
      <c r="G33" s="9"/>
      <c r="H33" s="915" t="s">
        <v>848</v>
      </c>
      <c r="I33" s="915"/>
      <c r="J33" s="915"/>
      <c r="K33" s="91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E33" s="9"/>
      <c r="AF33" s="9"/>
    </row>
    <row r="44" spans="1:32">
      <c r="W44" s="261"/>
    </row>
  </sheetData>
  <mergeCells count="21">
    <mergeCell ref="H33:K33"/>
    <mergeCell ref="Q30:T30"/>
    <mergeCell ref="Q31:U31"/>
    <mergeCell ref="Q32:U32"/>
    <mergeCell ref="Y17:AB17"/>
    <mergeCell ref="H31:K31"/>
    <mergeCell ref="H32:K32"/>
    <mergeCell ref="AB10:AD10"/>
    <mergeCell ref="O12:R12"/>
    <mergeCell ref="G11:R11"/>
    <mergeCell ref="U10:V10"/>
    <mergeCell ref="S11:V12"/>
    <mergeCell ref="G2:O2"/>
    <mergeCell ref="A3:U3"/>
    <mergeCell ref="A4:U4"/>
    <mergeCell ref="A6:U6"/>
    <mergeCell ref="B11:B13"/>
    <mergeCell ref="A11:A13"/>
    <mergeCell ref="C11:F12"/>
    <mergeCell ref="G12:J12"/>
    <mergeCell ref="K12:N12"/>
  </mergeCells>
  <printOptions horizontalCentered="1"/>
  <pageMargins left="0.70866141732283472" right="0.70866141732283472" top="0.23622047244094491" bottom="0" header="0.31496062992125984" footer="0.31496062992125984"/>
  <pageSetup paperSize="9" scale="50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2"/>
  <sheetViews>
    <sheetView topLeftCell="A13" zoomScaleSheetLayoutView="80" workbookViewId="0">
      <selection activeCell="A38" sqref="A38"/>
    </sheetView>
  </sheetViews>
  <sheetFormatPr defaultRowHeight="12.75"/>
  <cols>
    <col min="1" max="1" width="6.5703125" style="503" customWidth="1"/>
    <col min="2" max="2" width="14.5703125" style="503" customWidth="1"/>
    <col min="3" max="6" width="9.140625" style="503"/>
    <col min="7" max="7" width="12.28515625" style="503" customWidth="1"/>
    <col min="8" max="8" width="11.5703125" style="503" customWidth="1"/>
    <col min="9" max="12" width="10.42578125" style="503" customWidth="1"/>
    <col min="13" max="13" width="11" style="503" customWidth="1"/>
    <col min="14" max="14" width="10" style="503" customWidth="1"/>
    <col min="15" max="15" width="11.85546875" style="503" customWidth="1"/>
    <col min="16" max="16384" width="9.140625" style="503"/>
  </cols>
  <sheetData>
    <row r="1" spans="1:15" ht="18">
      <c r="A1" s="986" t="s">
        <v>0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607" t="s">
        <v>494</v>
      </c>
    </row>
    <row r="2" spans="1:15" ht="21">
      <c r="A2" s="987" t="s">
        <v>857</v>
      </c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</row>
    <row r="3" spans="1:15" ht="15">
      <c r="A3" s="504"/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spans="1:15" ht="18">
      <c r="A4" s="986" t="s">
        <v>493</v>
      </c>
      <c r="B4" s="986"/>
      <c r="C4" s="986"/>
      <c r="D4" s="986"/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6"/>
    </row>
    <row r="5" spans="1:15" ht="15">
      <c r="A5" s="411" t="s">
        <v>700</v>
      </c>
      <c r="B5" s="411"/>
      <c r="C5" s="505"/>
      <c r="D5" s="505"/>
      <c r="E5" s="505"/>
      <c r="F5" s="505"/>
      <c r="G5" s="505"/>
      <c r="H5" s="505"/>
      <c r="I5" s="505"/>
      <c r="J5" s="505"/>
      <c r="K5" s="504"/>
      <c r="M5" s="1211" t="s">
        <v>870</v>
      </c>
      <c r="N5" s="1211"/>
      <c r="O5" s="1211"/>
    </row>
    <row r="6" spans="1:15" ht="44.25" customHeight="1">
      <c r="A6" s="1126" t="s">
        <v>2</v>
      </c>
      <c r="B6" s="1122" t="s">
        <v>3</v>
      </c>
      <c r="C6" s="1122" t="s">
        <v>276</v>
      </c>
      <c r="D6" s="1126" t="s">
        <v>277</v>
      </c>
      <c r="E6" s="1126" t="s">
        <v>278</v>
      </c>
      <c r="F6" s="1126" t="s">
        <v>279</v>
      </c>
      <c r="G6" s="1126" t="s">
        <v>280</v>
      </c>
      <c r="H6" s="1122" t="s">
        <v>281</v>
      </c>
      <c r="I6" s="1122"/>
      <c r="J6" s="1122" t="s">
        <v>282</v>
      </c>
      <c r="K6" s="1122"/>
      <c r="L6" s="1122" t="s">
        <v>283</v>
      </c>
      <c r="M6" s="1122"/>
      <c r="N6" s="1122" t="s">
        <v>284</v>
      </c>
      <c r="O6" s="1122"/>
    </row>
    <row r="7" spans="1:15" ht="54" customHeight="1">
      <c r="A7" s="1127"/>
      <c r="B7" s="1122"/>
      <c r="C7" s="1122"/>
      <c r="D7" s="1127"/>
      <c r="E7" s="1127"/>
      <c r="F7" s="1127"/>
      <c r="G7" s="1127"/>
      <c r="H7" s="601" t="s">
        <v>285</v>
      </c>
      <c r="I7" s="601" t="s">
        <v>286</v>
      </c>
      <c r="J7" s="601" t="s">
        <v>285</v>
      </c>
      <c r="K7" s="601" t="s">
        <v>286</v>
      </c>
      <c r="L7" s="601" t="s">
        <v>285</v>
      </c>
      <c r="M7" s="601" t="s">
        <v>286</v>
      </c>
      <c r="N7" s="601" t="s">
        <v>285</v>
      </c>
      <c r="O7" s="601" t="s">
        <v>286</v>
      </c>
    </row>
    <row r="8" spans="1:15" ht="15">
      <c r="A8" s="602" t="s">
        <v>238</v>
      </c>
      <c r="B8" s="602" t="s">
        <v>239</v>
      </c>
      <c r="C8" s="602" t="s">
        <v>240</v>
      </c>
      <c r="D8" s="602" t="s">
        <v>241</v>
      </c>
      <c r="E8" s="602" t="s">
        <v>242</v>
      </c>
      <c r="F8" s="602" t="s">
        <v>243</v>
      </c>
      <c r="G8" s="602" t="s">
        <v>244</v>
      </c>
      <c r="H8" s="602" t="s">
        <v>245</v>
      </c>
      <c r="I8" s="602" t="s">
        <v>257</v>
      </c>
      <c r="J8" s="602" t="s">
        <v>258</v>
      </c>
      <c r="K8" s="602" t="s">
        <v>259</v>
      </c>
      <c r="L8" s="602" t="s">
        <v>287</v>
      </c>
      <c r="M8" s="602" t="s">
        <v>288</v>
      </c>
      <c r="N8" s="602" t="s">
        <v>289</v>
      </c>
      <c r="O8" s="602" t="s">
        <v>290</v>
      </c>
    </row>
    <row r="9" spans="1:15" ht="12.75" customHeight="1">
      <c r="A9" s="422">
        <v>1</v>
      </c>
      <c r="B9" s="423" t="s">
        <v>652</v>
      </c>
      <c r="C9" s="1212" t="s">
        <v>678</v>
      </c>
      <c r="D9" s="1213"/>
      <c r="E9" s="1213"/>
      <c r="F9" s="1213"/>
      <c r="G9" s="1213"/>
      <c r="H9" s="1213"/>
      <c r="I9" s="1213"/>
      <c r="J9" s="1213"/>
      <c r="K9" s="1213"/>
      <c r="L9" s="1213"/>
      <c r="M9" s="1213"/>
      <c r="N9" s="1213"/>
      <c r="O9" s="1214"/>
    </row>
    <row r="10" spans="1:15" ht="12.75" customHeight="1">
      <c r="A10" s="422">
        <v>2</v>
      </c>
      <c r="B10" s="423" t="s">
        <v>653</v>
      </c>
      <c r="C10" s="1215"/>
      <c r="D10" s="1216"/>
      <c r="E10" s="1216"/>
      <c r="F10" s="1216"/>
      <c r="G10" s="1216"/>
      <c r="H10" s="1216"/>
      <c r="I10" s="1216"/>
      <c r="J10" s="1216"/>
      <c r="K10" s="1216"/>
      <c r="L10" s="1216"/>
      <c r="M10" s="1216"/>
      <c r="N10" s="1216"/>
      <c r="O10" s="1217"/>
    </row>
    <row r="11" spans="1:15" ht="12.75" customHeight="1">
      <c r="A11" s="422">
        <v>3</v>
      </c>
      <c r="B11" s="423" t="s">
        <v>654</v>
      </c>
      <c r="C11" s="1215"/>
      <c r="D11" s="1216"/>
      <c r="E11" s="1216"/>
      <c r="F11" s="1216"/>
      <c r="G11" s="1216"/>
      <c r="H11" s="1216"/>
      <c r="I11" s="1216"/>
      <c r="J11" s="1216"/>
      <c r="K11" s="1216"/>
      <c r="L11" s="1216"/>
      <c r="M11" s="1216"/>
      <c r="N11" s="1216"/>
      <c r="O11" s="1217"/>
    </row>
    <row r="12" spans="1:15" ht="12.75" customHeight="1">
      <c r="A12" s="422">
        <v>4</v>
      </c>
      <c r="B12" s="423" t="s">
        <v>655</v>
      </c>
      <c r="C12" s="1215"/>
      <c r="D12" s="1216"/>
      <c r="E12" s="1216"/>
      <c r="F12" s="1216"/>
      <c r="G12" s="1216"/>
      <c r="H12" s="1216"/>
      <c r="I12" s="1216"/>
      <c r="J12" s="1216"/>
      <c r="K12" s="1216"/>
      <c r="L12" s="1216"/>
      <c r="M12" s="1216"/>
      <c r="N12" s="1216"/>
      <c r="O12" s="1217"/>
    </row>
    <row r="13" spans="1:15" ht="12.75" customHeight="1">
      <c r="A13" s="422">
        <v>5</v>
      </c>
      <c r="B13" s="423" t="s">
        <v>656</v>
      </c>
      <c r="C13" s="1215"/>
      <c r="D13" s="1216"/>
      <c r="E13" s="1216"/>
      <c r="F13" s="1216"/>
      <c r="G13" s="1216"/>
      <c r="H13" s="1216"/>
      <c r="I13" s="1216"/>
      <c r="J13" s="1216"/>
      <c r="K13" s="1216"/>
      <c r="L13" s="1216"/>
      <c r="M13" s="1216"/>
      <c r="N13" s="1216"/>
      <c r="O13" s="1217"/>
    </row>
    <row r="14" spans="1:15" ht="12.75" customHeight="1">
      <c r="A14" s="422">
        <v>6</v>
      </c>
      <c r="B14" s="423" t="s">
        <v>657</v>
      </c>
      <c r="C14" s="1215"/>
      <c r="D14" s="1216"/>
      <c r="E14" s="1216"/>
      <c r="F14" s="1216"/>
      <c r="G14" s="1216"/>
      <c r="H14" s="1216"/>
      <c r="I14" s="1216"/>
      <c r="J14" s="1216"/>
      <c r="K14" s="1216"/>
      <c r="L14" s="1216"/>
      <c r="M14" s="1216"/>
      <c r="N14" s="1216"/>
      <c r="O14" s="1217"/>
    </row>
    <row r="15" spans="1:15" ht="12.75" customHeight="1">
      <c r="A15" s="422">
        <v>7</v>
      </c>
      <c r="B15" s="423" t="s">
        <v>658</v>
      </c>
      <c r="C15" s="1215"/>
      <c r="D15" s="1216"/>
      <c r="E15" s="1216"/>
      <c r="F15" s="1216"/>
      <c r="G15" s="1216"/>
      <c r="H15" s="1216"/>
      <c r="I15" s="1216"/>
      <c r="J15" s="1216"/>
      <c r="K15" s="1216"/>
      <c r="L15" s="1216"/>
      <c r="M15" s="1216"/>
      <c r="N15" s="1216"/>
      <c r="O15" s="1217"/>
    </row>
    <row r="16" spans="1:15" ht="12.75" customHeight="1">
      <c r="A16" s="422">
        <v>8</v>
      </c>
      <c r="B16" s="423" t="s">
        <v>659</v>
      </c>
      <c r="C16" s="1215"/>
      <c r="D16" s="1216"/>
      <c r="E16" s="1216"/>
      <c r="F16" s="1216"/>
      <c r="G16" s="1216"/>
      <c r="H16" s="1216"/>
      <c r="I16" s="1216"/>
      <c r="J16" s="1216"/>
      <c r="K16" s="1216"/>
      <c r="L16" s="1216"/>
      <c r="M16" s="1216"/>
      <c r="N16" s="1216"/>
      <c r="O16" s="1217"/>
    </row>
    <row r="17" spans="1:15" ht="12.75" customHeight="1">
      <c r="A17" s="422">
        <v>9</v>
      </c>
      <c r="B17" s="423" t="s">
        <v>660</v>
      </c>
      <c r="C17" s="1215"/>
      <c r="D17" s="1216"/>
      <c r="E17" s="1216"/>
      <c r="F17" s="1216"/>
      <c r="G17" s="1216"/>
      <c r="H17" s="1216"/>
      <c r="I17" s="1216"/>
      <c r="J17" s="1216"/>
      <c r="K17" s="1216"/>
      <c r="L17" s="1216"/>
      <c r="M17" s="1216"/>
      <c r="N17" s="1216"/>
      <c r="O17" s="1217"/>
    </row>
    <row r="18" spans="1:15" ht="12.75" customHeight="1">
      <c r="A18" s="422">
        <v>10</v>
      </c>
      <c r="B18" s="423" t="s">
        <v>661</v>
      </c>
      <c r="C18" s="1215"/>
      <c r="D18" s="1216"/>
      <c r="E18" s="1216"/>
      <c r="F18" s="1216"/>
      <c r="G18" s="1216"/>
      <c r="H18" s="1216"/>
      <c r="I18" s="1216"/>
      <c r="J18" s="1216"/>
      <c r="K18" s="1216"/>
      <c r="L18" s="1216"/>
      <c r="M18" s="1216"/>
      <c r="N18" s="1216"/>
      <c r="O18" s="1217"/>
    </row>
    <row r="19" spans="1:15" ht="12.75" customHeight="1">
      <c r="A19" s="422">
        <v>11</v>
      </c>
      <c r="B19" s="423" t="s">
        <v>662</v>
      </c>
      <c r="C19" s="1215"/>
      <c r="D19" s="1216"/>
      <c r="E19" s="1216"/>
      <c r="F19" s="1216"/>
      <c r="G19" s="1216"/>
      <c r="H19" s="1216"/>
      <c r="I19" s="1216"/>
      <c r="J19" s="1216"/>
      <c r="K19" s="1216"/>
      <c r="L19" s="1216"/>
      <c r="M19" s="1216"/>
      <c r="N19" s="1216"/>
      <c r="O19" s="1217"/>
    </row>
    <row r="20" spans="1:15" ht="12.75" customHeight="1">
      <c r="A20" s="422">
        <v>12</v>
      </c>
      <c r="B20" s="423" t="s">
        <v>663</v>
      </c>
      <c r="C20" s="1215"/>
      <c r="D20" s="1216"/>
      <c r="E20" s="1216"/>
      <c r="F20" s="1216"/>
      <c r="G20" s="1216"/>
      <c r="H20" s="1216"/>
      <c r="I20" s="1216"/>
      <c r="J20" s="1216"/>
      <c r="K20" s="1216"/>
      <c r="L20" s="1216"/>
      <c r="M20" s="1216"/>
      <c r="N20" s="1216"/>
      <c r="O20" s="1217"/>
    </row>
    <row r="21" spans="1:15" ht="12.75" customHeight="1">
      <c r="A21" s="422">
        <v>13</v>
      </c>
      <c r="B21" s="423" t="s">
        <v>664</v>
      </c>
      <c r="C21" s="1215"/>
      <c r="D21" s="1216"/>
      <c r="E21" s="1216"/>
      <c r="F21" s="1216"/>
      <c r="G21" s="1216"/>
      <c r="H21" s="1216"/>
      <c r="I21" s="1216"/>
      <c r="J21" s="1216"/>
      <c r="K21" s="1216"/>
      <c r="L21" s="1216"/>
      <c r="M21" s="1216"/>
      <c r="N21" s="1216"/>
      <c r="O21" s="1217"/>
    </row>
    <row r="22" spans="1:15" ht="12.75" customHeight="1">
      <c r="A22" s="422">
        <v>14</v>
      </c>
      <c r="B22" s="423" t="s">
        <v>665</v>
      </c>
      <c r="C22" s="1215"/>
      <c r="D22" s="1216"/>
      <c r="E22" s="1216"/>
      <c r="F22" s="1216"/>
      <c r="G22" s="1216"/>
      <c r="H22" s="1216"/>
      <c r="I22" s="1216"/>
      <c r="J22" s="1216"/>
      <c r="K22" s="1216"/>
      <c r="L22" s="1216"/>
      <c r="M22" s="1216"/>
      <c r="N22" s="1216"/>
      <c r="O22" s="1217"/>
    </row>
    <row r="23" spans="1:15" ht="12.75" customHeight="1">
      <c r="A23" s="422">
        <v>15</v>
      </c>
      <c r="B23" s="423" t="s">
        <v>666</v>
      </c>
      <c r="C23" s="1215"/>
      <c r="D23" s="1216"/>
      <c r="E23" s="1216"/>
      <c r="F23" s="1216"/>
      <c r="G23" s="1216"/>
      <c r="H23" s="1216"/>
      <c r="I23" s="1216"/>
      <c r="J23" s="1216"/>
      <c r="K23" s="1216"/>
      <c r="L23" s="1216"/>
      <c r="M23" s="1216"/>
      <c r="N23" s="1216"/>
      <c r="O23" s="1217"/>
    </row>
    <row r="24" spans="1:15" ht="12.75" customHeight="1">
      <c r="A24" s="422">
        <v>16</v>
      </c>
      <c r="B24" s="423" t="s">
        <v>667</v>
      </c>
      <c r="C24" s="1215"/>
      <c r="D24" s="1216"/>
      <c r="E24" s="1216"/>
      <c r="F24" s="1216"/>
      <c r="G24" s="1216"/>
      <c r="H24" s="1216"/>
      <c r="I24" s="1216"/>
      <c r="J24" s="1216"/>
      <c r="K24" s="1216"/>
      <c r="L24" s="1216"/>
      <c r="M24" s="1216"/>
      <c r="N24" s="1216"/>
      <c r="O24" s="1217"/>
    </row>
    <row r="25" spans="1:15" ht="12.75" customHeight="1">
      <c r="A25" s="422">
        <v>17</v>
      </c>
      <c r="B25" s="423" t="s">
        <v>668</v>
      </c>
      <c r="C25" s="1215"/>
      <c r="D25" s="1216"/>
      <c r="E25" s="1216"/>
      <c r="F25" s="1216"/>
      <c r="G25" s="1216"/>
      <c r="H25" s="1216"/>
      <c r="I25" s="1216"/>
      <c r="J25" s="1216"/>
      <c r="K25" s="1216"/>
      <c r="L25" s="1216"/>
      <c r="M25" s="1216"/>
      <c r="N25" s="1216"/>
      <c r="O25" s="1217"/>
    </row>
    <row r="26" spans="1:15" ht="12.75" customHeight="1">
      <c r="A26" s="422">
        <v>18</v>
      </c>
      <c r="B26" s="423" t="s">
        <v>669</v>
      </c>
      <c r="C26" s="1215"/>
      <c r="D26" s="1216"/>
      <c r="E26" s="1216"/>
      <c r="F26" s="1216"/>
      <c r="G26" s="1216"/>
      <c r="H26" s="1216"/>
      <c r="I26" s="1216"/>
      <c r="J26" s="1216"/>
      <c r="K26" s="1216"/>
      <c r="L26" s="1216"/>
      <c r="M26" s="1216"/>
      <c r="N26" s="1216"/>
      <c r="O26" s="1217"/>
    </row>
    <row r="27" spans="1:15" ht="12.75" customHeight="1">
      <c r="A27" s="422">
        <v>19</v>
      </c>
      <c r="B27" s="423" t="s">
        <v>670</v>
      </c>
      <c r="C27" s="1215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7"/>
    </row>
    <row r="28" spans="1:15" ht="12.75" customHeight="1">
      <c r="A28" s="422">
        <v>20</v>
      </c>
      <c r="B28" s="423" t="s">
        <v>671</v>
      </c>
      <c r="C28" s="1215"/>
      <c r="D28" s="1216"/>
      <c r="E28" s="1216"/>
      <c r="F28" s="1216"/>
      <c r="G28" s="1216"/>
      <c r="H28" s="1216"/>
      <c r="I28" s="1216"/>
      <c r="J28" s="1216"/>
      <c r="K28" s="1216"/>
      <c r="L28" s="1216"/>
      <c r="M28" s="1216"/>
      <c r="N28" s="1216"/>
      <c r="O28" s="1217"/>
    </row>
    <row r="29" spans="1:15" ht="12.75" customHeight="1">
      <c r="A29" s="422">
        <v>21</v>
      </c>
      <c r="B29" s="423" t="s">
        <v>672</v>
      </c>
      <c r="C29" s="1215"/>
      <c r="D29" s="1216"/>
      <c r="E29" s="1216"/>
      <c r="F29" s="1216"/>
      <c r="G29" s="1216"/>
      <c r="H29" s="1216"/>
      <c r="I29" s="1216"/>
      <c r="J29" s="1216"/>
      <c r="K29" s="1216"/>
      <c r="L29" s="1216"/>
      <c r="M29" s="1216"/>
      <c r="N29" s="1216"/>
      <c r="O29" s="1217"/>
    </row>
    <row r="30" spans="1:15" ht="12.75" customHeight="1">
      <c r="A30" s="422">
        <v>22</v>
      </c>
      <c r="B30" s="423" t="s">
        <v>673</v>
      </c>
      <c r="C30" s="1215"/>
      <c r="D30" s="1216"/>
      <c r="E30" s="1216"/>
      <c r="F30" s="1216"/>
      <c r="G30" s="1216"/>
      <c r="H30" s="1216"/>
      <c r="I30" s="1216"/>
      <c r="J30" s="1216"/>
      <c r="K30" s="1216"/>
      <c r="L30" s="1216"/>
      <c r="M30" s="1216"/>
      <c r="N30" s="1216"/>
      <c r="O30" s="1217"/>
    </row>
    <row r="31" spans="1:15">
      <c r="A31" s="422">
        <v>23</v>
      </c>
      <c r="B31" s="423" t="s">
        <v>674</v>
      </c>
      <c r="C31" s="1215"/>
      <c r="D31" s="1216"/>
      <c r="E31" s="1216"/>
      <c r="F31" s="1216"/>
      <c r="G31" s="1216"/>
      <c r="H31" s="1216"/>
      <c r="I31" s="1216"/>
      <c r="J31" s="1216"/>
      <c r="K31" s="1216"/>
      <c r="L31" s="1216"/>
      <c r="M31" s="1216"/>
      <c r="N31" s="1216"/>
      <c r="O31" s="1217"/>
    </row>
    <row r="32" spans="1:15">
      <c r="A32" s="426">
        <v>24</v>
      </c>
      <c r="B32" s="423" t="s">
        <v>675</v>
      </c>
      <c r="C32" s="1215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7"/>
    </row>
    <row r="33" spans="1:15">
      <c r="A33" s="993" t="s">
        <v>16</v>
      </c>
      <c r="B33" s="994"/>
      <c r="C33" s="1218"/>
      <c r="D33" s="1219"/>
      <c r="E33" s="1219"/>
      <c r="F33" s="1219"/>
      <c r="G33" s="1219"/>
      <c r="H33" s="1219"/>
      <c r="I33" s="1219"/>
      <c r="J33" s="1219"/>
      <c r="K33" s="1219"/>
      <c r="L33" s="1219"/>
      <c r="M33" s="1219"/>
      <c r="N33" s="1219"/>
      <c r="O33" s="1220"/>
    </row>
    <row r="38" spans="1:15" ht="12.75" customHeight="1">
      <c r="A38" s="9" t="s">
        <v>1117</v>
      </c>
      <c r="B38" s="559"/>
      <c r="C38" s="559"/>
      <c r="D38" s="559"/>
      <c r="G38" s="1182" t="s">
        <v>849</v>
      </c>
      <c r="H38" s="1182"/>
      <c r="I38" s="1182"/>
      <c r="L38" s="1001" t="s">
        <v>846</v>
      </c>
      <c r="M38" s="1001"/>
      <c r="N38" s="1001"/>
      <c r="O38" s="1001"/>
    </row>
    <row r="39" spans="1:15" ht="12.75" customHeight="1">
      <c r="A39" s="559"/>
      <c r="B39" s="559"/>
      <c r="C39" s="559"/>
      <c r="D39" s="559"/>
      <c r="G39" s="1182" t="s">
        <v>850</v>
      </c>
      <c r="H39" s="1182"/>
      <c r="I39" s="1182"/>
      <c r="K39" s="450"/>
      <c r="L39" s="1001" t="s">
        <v>845</v>
      </c>
      <c r="M39" s="1001"/>
      <c r="N39" s="1001"/>
      <c r="O39" s="1001"/>
    </row>
    <row r="40" spans="1:15" ht="12.75" customHeight="1">
      <c r="A40" s="559"/>
      <c r="B40" s="559"/>
      <c r="C40" s="559"/>
      <c r="D40" s="559"/>
      <c r="G40" s="1182" t="s">
        <v>851</v>
      </c>
      <c r="H40" s="1182"/>
      <c r="I40" s="1182"/>
      <c r="K40" s="450"/>
      <c r="L40" s="450"/>
      <c r="M40" s="450"/>
      <c r="N40" s="450"/>
      <c r="O40" s="450"/>
    </row>
    <row r="41" spans="1:15" ht="12.75" customHeight="1">
      <c r="C41" s="559"/>
      <c r="D41" s="559"/>
      <c r="K41" s="450"/>
      <c r="L41" s="450"/>
      <c r="M41" s="450"/>
      <c r="N41" s="450"/>
      <c r="O41" s="450"/>
    </row>
    <row r="42" spans="1:15">
      <c r="K42" s="411"/>
      <c r="L42" s="411"/>
      <c r="M42" s="411"/>
      <c r="N42" s="411"/>
      <c r="O42" s="411"/>
    </row>
  </sheetData>
  <mergeCells count="22">
    <mergeCell ref="A33:B33"/>
    <mergeCell ref="A1:N1"/>
    <mergeCell ref="A2:O2"/>
    <mergeCell ref="A4:O4"/>
    <mergeCell ref="M5:O5"/>
    <mergeCell ref="A6:A7"/>
    <mergeCell ref="B6:B7"/>
    <mergeCell ref="C6:C7"/>
    <mergeCell ref="D6:D7"/>
    <mergeCell ref="E6:E7"/>
    <mergeCell ref="F6:F7"/>
    <mergeCell ref="G40:I40"/>
    <mergeCell ref="G6:G7"/>
    <mergeCell ref="H6:I6"/>
    <mergeCell ref="J6:K6"/>
    <mergeCell ref="L6:M6"/>
    <mergeCell ref="G38:I38"/>
    <mergeCell ref="L38:O38"/>
    <mergeCell ref="G39:I39"/>
    <mergeCell ref="L39:O39"/>
    <mergeCell ref="N6:O6"/>
    <mergeCell ref="C9:O33"/>
  </mergeCells>
  <printOptions horizontalCentered="1"/>
  <pageMargins left="0.70866141732283472" right="0.70866141732283472" top="0.23622047244094491" bottom="0" header="0.31496062992125984" footer="0.31496062992125984"/>
  <pageSetup paperSize="9" scale="85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43"/>
  <sheetViews>
    <sheetView tabSelected="1" zoomScaleSheetLayoutView="90" workbookViewId="0">
      <selection activeCell="C12" sqref="C12:P35"/>
    </sheetView>
  </sheetViews>
  <sheetFormatPr defaultColWidth="9.140625" defaultRowHeight="12.75"/>
  <cols>
    <col min="1" max="1" width="6.85546875" style="125" customWidth="1"/>
    <col min="2" max="2" width="25" style="125" customWidth="1"/>
    <col min="3" max="3" width="10.7109375" style="125" customWidth="1"/>
    <col min="4" max="4" width="12.85546875" style="125" customWidth="1"/>
    <col min="5" max="13" width="8.7109375" style="125" customWidth="1"/>
    <col min="14" max="14" width="8.5703125" style="125" customWidth="1"/>
    <col min="15" max="15" width="9.28515625" style="125" customWidth="1"/>
    <col min="16" max="16" width="8.7109375" style="125" customWidth="1"/>
    <col min="17" max="16384" width="9.140625" style="125"/>
  </cols>
  <sheetData>
    <row r="1" spans="1:18">
      <c r="H1" s="1222"/>
      <c r="I1" s="1222"/>
      <c r="L1" s="126"/>
      <c r="O1" s="1227" t="s">
        <v>495</v>
      </c>
      <c r="P1" s="1227"/>
    </row>
    <row r="2" spans="1:18">
      <c r="A2" s="1222" t="s">
        <v>447</v>
      </c>
      <c r="B2" s="1222"/>
      <c r="C2" s="1222"/>
      <c r="D2" s="1222"/>
      <c r="E2" s="1222"/>
      <c r="F2" s="1222"/>
      <c r="G2" s="1222"/>
      <c r="H2" s="1222"/>
      <c r="I2" s="1222"/>
      <c r="J2" s="1222"/>
      <c r="K2" s="1222"/>
      <c r="L2" s="1222"/>
      <c r="M2" s="1222"/>
      <c r="N2" s="1222"/>
      <c r="O2" s="1222"/>
      <c r="P2" s="1222"/>
    </row>
    <row r="3" spans="1:18" s="127" customFormat="1" ht="15.75">
      <c r="A3" s="1232" t="s">
        <v>860</v>
      </c>
      <c r="B3" s="1232"/>
      <c r="C3" s="1232"/>
      <c r="D3" s="1232"/>
      <c r="E3" s="1232"/>
      <c r="F3" s="1232"/>
      <c r="G3" s="1232"/>
      <c r="H3" s="1232"/>
      <c r="I3" s="1232"/>
      <c r="J3" s="1232"/>
      <c r="K3" s="1232"/>
      <c r="L3" s="1232"/>
      <c r="M3" s="1232"/>
      <c r="N3" s="1232"/>
      <c r="O3" s="1232"/>
      <c r="P3" s="1232"/>
    </row>
    <row r="4" spans="1:18" s="127" customFormat="1" ht="20.25" customHeight="1">
      <c r="A4" s="1232" t="s">
        <v>925</v>
      </c>
      <c r="B4" s="1232"/>
      <c r="C4" s="1232"/>
      <c r="D4" s="1232"/>
      <c r="E4" s="1232"/>
      <c r="F4" s="1232"/>
      <c r="G4" s="1232"/>
      <c r="H4" s="1232"/>
      <c r="I4" s="1232"/>
      <c r="J4" s="1232"/>
      <c r="K4" s="1232"/>
      <c r="L4" s="1232"/>
      <c r="M4" s="1232"/>
      <c r="N4" s="1232"/>
      <c r="O4" s="1232"/>
      <c r="P4" s="1232"/>
    </row>
    <row r="6" spans="1:18">
      <c r="A6" s="26" t="s">
        <v>700</v>
      </c>
      <c r="B6" s="26"/>
      <c r="C6" s="128"/>
      <c r="D6" s="128"/>
      <c r="E6" s="128"/>
      <c r="F6" s="128"/>
      <c r="G6" s="128"/>
      <c r="H6" s="128"/>
      <c r="I6" s="128"/>
      <c r="J6" s="128"/>
    </row>
    <row r="8" spans="1:18" s="129" customFormat="1" ht="15" customHeight="1">
      <c r="A8" s="125"/>
      <c r="B8" s="125"/>
      <c r="C8" s="125"/>
      <c r="D8" s="125"/>
      <c r="E8" s="125"/>
      <c r="F8" s="125"/>
      <c r="G8" s="125"/>
      <c r="H8" s="125"/>
      <c r="I8" s="1231" t="s">
        <v>870</v>
      </c>
      <c r="J8" s="1231"/>
      <c r="K8" s="1231"/>
      <c r="L8" s="1231"/>
      <c r="M8" s="1231"/>
      <c r="N8" s="1231"/>
      <c r="O8" s="1231"/>
      <c r="P8" s="1231"/>
    </row>
    <row r="9" spans="1:18" s="129" customFormat="1" ht="20.25" customHeight="1">
      <c r="A9" s="1223" t="s">
        <v>2</v>
      </c>
      <c r="B9" s="1223" t="s">
        <v>3</v>
      </c>
      <c r="C9" s="1225" t="s">
        <v>247</v>
      </c>
      <c r="D9" s="1225" t="s">
        <v>248</v>
      </c>
      <c r="E9" s="1228" t="s">
        <v>249</v>
      </c>
      <c r="F9" s="1229"/>
      <c r="G9" s="1229"/>
      <c r="H9" s="1229"/>
      <c r="I9" s="1229"/>
      <c r="J9" s="1229"/>
      <c r="K9" s="1229"/>
      <c r="L9" s="1229"/>
      <c r="M9" s="1229"/>
      <c r="N9" s="1229"/>
      <c r="O9" s="1229"/>
      <c r="P9" s="1230"/>
    </row>
    <row r="10" spans="1:18" s="129" customFormat="1" ht="46.5" customHeight="1">
      <c r="A10" s="1224"/>
      <c r="B10" s="1224"/>
      <c r="C10" s="1226"/>
      <c r="D10" s="1226"/>
      <c r="E10" s="316" t="s">
        <v>926</v>
      </c>
      <c r="F10" s="362" t="s">
        <v>929</v>
      </c>
      <c r="G10" s="362" t="s">
        <v>930</v>
      </c>
      <c r="H10" s="362" t="s">
        <v>931</v>
      </c>
      <c r="I10" s="362" t="s">
        <v>932</v>
      </c>
      <c r="J10" s="362" t="s">
        <v>933</v>
      </c>
      <c r="K10" s="362" t="s">
        <v>934</v>
      </c>
      <c r="L10" s="362" t="s">
        <v>935</v>
      </c>
      <c r="M10" s="362" t="s">
        <v>927</v>
      </c>
      <c r="N10" s="312" t="s">
        <v>928</v>
      </c>
      <c r="O10" s="361" t="s">
        <v>936</v>
      </c>
      <c r="P10" s="361" t="s">
        <v>937</v>
      </c>
    </row>
    <row r="11" spans="1:18" s="129" customFormat="1" ht="12.75" customHeight="1">
      <c r="A11" s="278">
        <v>1</v>
      </c>
      <c r="B11" s="278">
        <v>2</v>
      </c>
      <c r="C11" s="278">
        <v>3</v>
      </c>
      <c r="D11" s="278">
        <v>4</v>
      </c>
      <c r="E11" s="278">
        <v>5</v>
      </c>
      <c r="F11" s="278">
        <v>6</v>
      </c>
      <c r="G11" s="278">
        <v>7</v>
      </c>
      <c r="H11" s="278">
        <v>8</v>
      </c>
      <c r="I11" s="278">
        <v>9</v>
      </c>
      <c r="J11" s="278">
        <v>10</v>
      </c>
      <c r="K11" s="278">
        <v>11</v>
      </c>
      <c r="L11" s="278">
        <v>12</v>
      </c>
      <c r="M11" s="278">
        <v>13</v>
      </c>
      <c r="N11" s="278">
        <v>14</v>
      </c>
      <c r="O11" s="278">
        <v>15</v>
      </c>
      <c r="P11" s="278">
        <v>16</v>
      </c>
    </row>
    <row r="12" spans="1:18" ht="15" customHeight="1">
      <c r="A12" s="612">
        <v>1</v>
      </c>
      <c r="B12" s="614" t="s">
        <v>1072</v>
      </c>
      <c r="C12" s="878">
        <v>5888</v>
      </c>
      <c r="D12" s="878">
        <v>5888</v>
      </c>
      <c r="E12" s="878">
        <v>5888</v>
      </c>
      <c r="F12" s="878">
        <v>5888</v>
      </c>
      <c r="G12" s="878">
        <v>5888</v>
      </c>
      <c r="H12" s="878">
        <v>5888</v>
      </c>
      <c r="I12" s="878">
        <v>5888</v>
      </c>
      <c r="J12" s="878">
        <v>5888</v>
      </c>
      <c r="K12" s="878">
        <v>5888</v>
      </c>
      <c r="L12" s="878">
        <v>5888</v>
      </c>
      <c r="M12" s="878">
        <v>5888</v>
      </c>
      <c r="N12" s="878">
        <v>5888</v>
      </c>
      <c r="O12" s="878">
        <v>5888</v>
      </c>
      <c r="P12" s="878">
        <v>5888</v>
      </c>
      <c r="Q12" s="876"/>
      <c r="R12" s="279"/>
    </row>
    <row r="13" spans="1:18" ht="15" customHeight="1">
      <c r="A13" s="612">
        <v>2</v>
      </c>
      <c r="B13" s="614" t="s">
        <v>1073</v>
      </c>
      <c r="C13" s="878">
        <v>6211</v>
      </c>
      <c r="D13" s="878">
        <v>6211</v>
      </c>
      <c r="E13" s="878">
        <v>6210</v>
      </c>
      <c r="F13" s="878">
        <v>6210</v>
      </c>
      <c r="G13" s="878">
        <v>6210</v>
      </c>
      <c r="H13" s="878">
        <v>6209</v>
      </c>
      <c r="I13" s="878">
        <v>6209</v>
      </c>
      <c r="J13" s="878">
        <v>6209</v>
      </c>
      <c r="K13" s="878">
        <v>6208</v>
      </c>
      <c r="L13" s="878">
        <v>6208</v>
      </c>
      <c r="M13" s="878">
        <v>6208</v>
      </c>
      <c r="N13" s="878">
        <v>6203</v>
      </c>
      <c r="O13" s="878">
        <v>6110</v>
      </c>
      <c r="P13" s="878">
        <v>6074</v>
      </c>
      <c r="Q13" s="876"/>
      <c r="R13" s="279"/>
    </row>
    <row r="14" spans="1:18" ht="15" customHeight="1">
      <c r="A14" s="612">
        <v>3</v>
      </c>
      <c r="B14" s="614" t="s">
        <v>797</v>
      </c>
      <c r="C14" s="878">
        <v>1639</v>
      </c>
      <c r="D14" s="878">
        <v>1639</v>
      </c>
      <c r="E14" s="878">
        <v>1639</v>
      </c>
      <c r="F14" s="878">
        <v>1639</v>
      </c>
      <c r="G14" s="878">
        <v>1639</v>
      </c>
      <c r="H14" s="878">
        <v>1639</v>
      </c>
      <c r="I14" s="878">
        <v>1639</v>
      </c>
      <c r="J14" s="878">
        <v>1639</v>
      </c>
      <c r="K14" s="878">
        <v>1639</v>
      </c>
      <c r="L14" s="878">
        <v>1639</v>
      </c>
      <c r="M14" s="878">
        <v>1639</v>
      </c>
      <c r="N14" s="878">
        <v>1639</v>
      </c>
      <c r="O14" s="878">
        <v>1639</v>
      </c>
      <c r="P14" s="878">
        <v>1639</v>
      </c>
      <c r="Q14" s="876"/>
      <c r="R14" s="279"/>
    </row>
    <row r="15" spans="1:18" s="86" customFormat="1" ht="15" customHeight="1">
      <c r="A15" s="612">
        <v>4</v>
      </c>
      <c r="B15" s="614" t="s">
        <v>798</v>
      </c>
      <c r="C15" s="878">
        <v>4963</v>
      </c>
      <c r="D15" s="878">
        <v>4963</v>
      </c>
      <c r="E15" s="878">
        <v>4962</v>
      </c>
      <c r="F15" s="878">
        <v>4962</v>
      </c>
      <c r="G15" s="878">
        <v>4962</v>
      </c>
      <c r="H15" s="878">
        <v>4962</v>
      </c>
      <c r="I15" s="878">
        <v>4961</v>
      </c>
      <c r="J15" s="878">
        <v>4960</v>
      </c>
      <c r="K15" s="878">
        <v>4957</v>
      </c>
      <c r="L15" s="878">
        <v>4950</v>
      </c>
      <c r="M15" s="878">
        <v>4877</v>
      </c>
      <c r="N15" s="878">
        <v>4609</v>
      </c>
      <c r="O15" s="878">
        <v>4604</v>
      </c>
      <c r="P15" s="878">
        <v>4384</v>
      </c>
      <c r="Q15" s="876"/>
      <c r="R15" s="279"/>
    </row>
    <row r="16" spans="1:18" s="86" customFormat="1" ht="15" customHeight="1">
      <c r="A16" s="612">
        <v>5</v>
      </c>
      <c r="B16" s="614" t="s">
        <v>799</v>
      </c>
      <c r="C16" s="878">
        <v>3824</v>
      </c>
      <c r="D16" s="878">
        <v>3824</v>
      </c>
      <c r="E16" s="878">
        <v>3818</v>
      </c>
      <c r="F16" s="878">
        <v>3818</v>
      </c>
      <c r="G16" s="878">
        <v>3818</v>
      </c>
      <c r="H16" s="878">
        <v>3818</v>
      </c>
      <c r="I16" s="878">
        <v>3818</v>
      </c>
      <c r="J16" s="878">
        <v>3818</v>
      </c>
      <c r="K16" s="878">
        <v>3818</v>
      </c>
      <c r="L16" s="878">
        <v>3818</v>
      </c>
      <c r="M16" s="878">
        <v>3818</v>
      </c>
      <c r="N16" s="878">
        <v>3818</v>
      </c>
      <c r="O16" s="878">
        <v>3818</v>
      </c>
      <c r="P16" s="878">
        <v>3818</v>
      </c>
      <c r="Q16" s="876"/>
      <c r="R16" s="279"/>
    </row>
    <row r="17" spans="1:18" s="86" customFormat="1" ht="15" customHeight="1">
      <c r="A17" s="612">
        <v>6</v>
      </c>
      <c r="B17" s="614" t="s">
        <v>800</v>
      </c>
      <c r="C17" s="878">
        <v>3234</v>
      </c>
      <c r="D17" s="878">
        <v>3234</v>
      </c>
      <c r="E17" s="878">
        <v>3230</v>
      </c>
      <c r="F17" s="878">
        <v>3230</v>
      </c>
      <c r="G17" s="878">
        <v>3230</v>
      </c>
      <c r="H17" s="878">
        <v>3230</v>
      </c>
      <c r="I17" s="878">
        <v>3230</v>
      </c>
      <c r="J17" s="878">
        <v>3230</v>
      </c>
      <c r="K17" s="878">
        <v>3230</v>
      </c>
      <c r="L17" s="878">
        <v>3230</v>
      </c>
      <c r="M17" s="878">
        <v>3230</v>
      </c>
      <c r="N17" s="878">
        <v>3228</v>
      </c>
      <c r="O17" s="878">
        <v>3223</v>
      </c>
      <c r="P17" s="878">
        <v>3219</v>
      </c>
      <c r="Q17" s="876"/>
      <c r="R17" s="279"/>
    </row>
    <row r="18" spans="1:18" ht="15" customHeight="1">
      <c r="A18" s="612">
        <v>7</v>
      </c>
      <c r="B18" s="614" t="s">
        <v>801</v>
      </c>
      <c r="C18" s="878">
        <v>1057</v>
      </c>
      <c r="D18" s="878">
        <v>1057</v>
      </c>
      <c r="E18" s="878">
        <v>1057</v>
      </c>
      <c r="F18" s="878">
        <v>1057</v>
      </c>
      <c r="G18" s="878">
        <v>1057</v>
      </c>
      <c r="H18" s="878">
        <v>1057</v>
      </c>
      <c r="I18" s="878">
        <v>1057</v>
      </c>
      <c r="J18" s="878">
        <v>1057</v>
      </c>
      <c r="K18" s="878">
        <v>1057</v>
      </c>
      <c r="L18" s="878">
        <v>1057</v>
      </c>
      <c r="M18" s="878">
        <v>1057</v>
      </c>
      <c r="N18" s="878">
        <v>1057</v>
      </c>
      <c r="O18" s="878">
        <v>1057</v>
      </c>
      <c r="P18" s="878">
        <v>1057</v>
      </c>
      <c r="Q18" s="876"/>
      <c r="R18" s="279"/>
    </row>
    <row r="19" spans="1:18" ht="15" customHeight="1">
      <c r="A19" s="612">
        <v>8</v>
      </c>
      <c r="B19" s="614" t="s">
        <v>1074</v>
      </c>
      <c r="C19" s="878">
        <v>2238</v>
      </c>
      <c r="D19" s="878">
        <v>2238</v>
      </c>
      <c r="E19" s="878">
        <v>2237</v>
      </c>
      <c r="F19" s="878">
        <v>2237</v>
      </c>
      <c r="G19" s="878">
        <v>2237</v>
      </c>
      <c r="H19" s="878">
        <v>2237</v>
      </c>
      <c r="I19" s="878">
        <v>2237</v>
      </c>
      <c r="J19" s="878">
        <v>2237</v>
      </c>
      <c r="K19" s="878">
        <v>2237</v>
      </c>
      <c r="L19" s="878">
        <v>2237</v>
      </c>
      <c r="M19" s="878">
        <v>2237</v>
      </c>
      <c r="N19" s="878">
        <v>2237</v>
      </c>
      <c r="O19" s="878">
        <v>2237</v>
      </c>
      <c r="P19" s="878">
        <v>2237</v>
      </c>
      <c r="Q19" s="876"/>
      <c r="R19" s="279"/>
    </row>
    <row r="20" spans="1:18" ht="15" customHeight="1">
      <c r="A20" s="612">
        <v>9</v>
      </c>
      <c r="B20" s="614" t="s">
        <v>1075</v>
      </c>
      <c r="C20" s="878">
        <v>3023</v>
      </c>
      <c r="D20" s="878">
        <v>3023</v>
      </c>
      <c r="E20" s="878">
        <v>3023</v>
      </c>
      <c r="F20" s="878">
        <v>3023</v>
      </c>
      <c r="G20" s="878">
        <v>3023</v>
      </c>
      <c r="H20" s="878">
        <v>3023</v>
      </c>
      <c r="I20" s="878">
        <v>3023</v>
      </c>
      <c r="J20" s="878">
        <v>3023</v>
      </c>
      <c r="K20" s="878">
        <v>3023</v>
      </c>
      <c r="L20" s="878">
        <v>3023</v>
      </c>
      <c r="M20" s="878">
        <v>3023</v>
      </c>
      <c r="N20" s="878">
        <v>3023</v>
      </c>
      <c r="O20" s="878">
        <v>3023</v>
      </c>
      <c r="P20" s="878">
        <v>3023</v>
      </c>
      <c r="Q20" s="876"/>
      <c r="R20" s="279"/>
    </row>
    <row r="21" spans="1:18" ht="15" customHeight="1">
      <c r="A21" s="612">
        <v>10</v>
      </c>
      <c r="B21" s="614" t="s">
        <v>802</v>
      </c>
      <c r="C21" s="878">
        <v>4172</v>
      </c>
      <c r="D21" s="878">
        <v>4172</v>
      </c>
      <c r="E21" s="878">
        <v>4172</v>
      </c>
      <c r="F21" s="878">
        <v>4172</v>
      </c>
      <c r="G21" s="878">
        <v>4172</v>
      </c>
      <c r="H21" s="878">
        <v>4172</v>
      </c>
      <c r="I21" s="878">
        <v>4172</v>
      </c>
      <c r="J21" s="878">
        <v>4172</v>
      </c>
      <c r="K21" s="878">
        <v>4172</v>
      </c>
      <c r="L21" s="878">
        <v>4172</v>
      </c>
      <c r="M21" s="878">
        <v>4172</v>
      </c>
      <c r="N21" s="878">
        <v>4172</v>
      </c>
      <c r="O21" s="878">
        <v>4172</v>
      </c>
      <c r="P21" s="878">
        <v>4172</v>
      </c>
      <c r="Q21" s="876"/>
      <c r="R21" s="279"/>
    </row>
    <row r="22" spans="1:18" ht="15" customHeight="1">
      <c r="A22" s="612">
        <v>11</v>
      </c>
      <c r="B22" s="614" t="s">
        <v>1076</v>
      </c>
      <c r="C22" s="878">
        <v>3043</v>
      </c>
      <c r="D22" s="878">
        <v>3043</v>
      </c>
      <c r="E22" s="878">
        <v>3043</v>
      </c>
      <c r="F22" s="878">
        <v>3043</v>
      </c>
      <c r="G22" s="878">
        <v>3043</v>
      </c>
      <c r="H22" s="878">
        <v>3043</v>
      </c>
      <c r="I22" s="878">
        <v>3043</v>
      </c>
      <c r="J22" s="878">
        <v>3043</v>
      </c>
      <c r="K22" s="878">
        <v>3043</v>
      </c>
      <c r="L22" s="878">
        <v>3043</v>
      </c>
      <c r="M22" s="878">
        <v>3043</v>
      </c>
      <c r="N22" s="878">
        <v>3043</v>
      </c>
      <c r="O22" s="878">
        <v>3043</v>
      </c>
      <c r="P22" s="878">
        <v>3040</v>
      </c>
      <c r="Q22" s="876"/>
      <c r="R22" s="279"/>
    </row>
    <row r="23" spans="1:18" ht="15" customHeight="1">
      <c r="A23" s="612">
        <v>12</v>
      </c>
      <c r="B23" s="614" t="s">
        <v>803</v>
      </c>
      <c r="C23" s="878">
        <v>2260</v>
      </c>
      <c r="D23" s="878">
        <v>2260</v>
      </c>
      <c r="E23" s="878">
        <v>2260</v>
      </c>
      <c r="F23" s="878">
        <v>2260</v>
      </c>
      <c r="G23" s="878">
        <v>2260</v>
      </c>
      <c r="H23" s="878">
        <v>2260</v>
      </c>
      <c r="I23" s="878">
        <v>2260</v>
      </c>
      <c r="J23" s="878">
        <v>2260</v>
      </c>
      <c r="K23" s="878">
        <v>2260</v>
      </c>
      <c r="L23" s="878">
        <v>2260</v>
      </c>
      <c r="M23" s="878">
        <v>2260</v>
      </c>
      <c r="N23" s="878">
        <v>2260</v>
      </c>
      <c r="O23" s="878">
        <v>2260</v>
      </c>
      <c r="P23" s="878">
        <v>2259</v>
      </c>
      <c r="Q23" s="876"/>
      <c r="R23" s="279"/>
    </row>
    <row r="24" spans="1:18" ht="15" customHeight="1">
      <c r="A24" s="612">
        <v>13</v>
      </c>
      <c r="B24" s="614" t="s">
        <v>804</v>
      </c>
      <c r="C24" s="878">
        <v>2340</v>
      </c>
      <c r="D24" s="878">
        <v>2340</v>
      </c>
      <c r="E24" s="878">
        <v>2340</v>
      </c>
      <c r="F24" s="878">
        <v>2340</v>
      </c>
      <c r="G24" s="878">
        <v>2340</v>
      </c>
      <c r="H24" s="878">
        <v>2340</v>
      </c>
      <c r="I24" s="878">
        <v>2340</v>
      </c>
      <c r="J24" s="878">
        <v>2340</v>
      </c>
      <c r="K24" s="878">
        <v>2340</v>
      </c>
      <c r="L24" s="878">
        <v>2340</v>
      </c>
      <c r="M24" s="878">
        <v>2340</v>
      </c>
      <c r="N24" s="878">
        <v>2340</v>
      </c>
      <c r="O24" s="878">
        <v>2340</v>
      </c>
      <c r="P24" s="878">
        <v>2340</v>
      </c>
      <c r="Q24" s="876"/>
      <c r="R24" s="279"/>
    </row>
    <row r="25" spans="1:18" ht="15" customHeight="1">
      <c r="A25" s="612">
        <v>14</v>
      </c>
      <c r="B25" s="614" t="s">
        <v>837</v>
      </c>
      <c r="C25" s="878">
        <v>459</v>
      </c>
      <c r="D25" s="878">
        <v>459</v>
      </c>
      <c r="E25" s="878">
        <v>459</v>
      </c>
      <c r="F25" s="878">
        <v>459</v>
      </c>
      <c r="G25" s="878">
        <v>459</v>
      </c>
      <c r="H25" s="878">
        <v>459</v>
      </c>
      <c r="I25" s="878">
        <v>459</v>
      </c>
      <c r="J25" s="878">
        <v>459</v>
      </c>
      <c r="K25" s="878">
        <v>459</v>
      </c>
      <c r="L25" s="878">
        <v>459</v>
      </c>
      <c r="M25" s="878">
        <v>459</v>
      </c>
      <c r="N25" s="878">
        <v>459</v>
      </c>
      <c r="O25" s="878">
        <v>459</v>
      </c>
      <c r="P25" s="878">
        <v>459</v>
      </c>
      <c r="Q25" s="876"/>
      <c r="R25" s="279"/>
    </row>
    <row r="26" spans="1:18" ht="15" customHeight="1">
      <c r="A26" s="612">
        <v>15</v>
      </c>
      <c r="B26" s="614" t="s">
        <v>805</v>
      </c>
      <c r="C26" s="878">
        <v>2089</v>
      </c>
      <c r="D26" s="878">
        <v>2089</v>
      </c>
      <c r="E26" s="878">
        <v>2085</v>
      </c>
      <c r="F26" s="878">
        <v>2085</v>
      </c>
      <c r="G26" s="878">
        <v>2085</v>
      </c>
      <c r="H26" s="878">
        <v>2085</v>
      </c>
      <c r="I26" s="878">
        <v>2085</v>
      </c>
      <c r="J26" s="878">
        <v>2085</v>
      </c>
      <c r="K26" s="878">
        <v>2085</v>
      </c>
      <c r="L26" s="878">
        <v>2085</v>
      </c>
      <c r="M26" s="878">
        <v>2085</v>
      </c>
      <c r="N26" s="878">
        <v>2085</v>
      </c>
      <c r="O26" s="878">
        <v>2085</v>
      </c>
      <c r="P26" s="878">
        <v>2085</v>
      </c>
      <c r="Q26" s="876"/>
      <c r="R26" s="279"/>
    </row>
    <row r="27" spans="1:18" ht="15" customHeight="1">
      <c r="A27" s="612">
        <v>16</v>
      </c>
      <c r="B27" s="614" t="s">
        <v>806</v>
      </c>
      <c r="C27" s="878">
        <v>3297</v>
      </c>
      <c r="D27" s="878">
        <v>3297</v>
      </c>
      <c r="E27" s="878">
        <v>3297</v>
      </c>
      <c r="F27" s="878">
        <v>3297</v>
      </c>
      <c r="G27" s="878">
        <v>3297</v>
      </c>
      <c r="H27" s="878">
        <v>3297</v>
      </c>
      <c r="I27" s="878">
        <v>3297</v>
      </c>
      <c r="J27" s="878">
        <v>3297</v>
      </c>
      <c r="K27" s="878">
        <v>3297</v>
      </c>
      <c r="L27" s="878">
        <v>3297</v>
      </c>
      <c r="M27" s="878">
        <v>3297</v>
      </c>
      <c r="N27" s="878">
        <v>3297</v>
      </c>
      <c r="O27" s="878">
        <v>3297</v>
      </c>
      <c r="P27" s="878">
        <v>3297</v>
      </c>
      <c r="Q27" s="876"/>
      <c r="R27" s="279"/>
    </row>
    <row r="28" spans="1:18" ht="15" customHeight="1">
      <c r="A28" s="612">
        <v>17</v>
      </c>
      <c r="B28" s="614" t="s">
        <v>1077</v>
      </c>
      <c r="C28" s="878">
        <v>5914</v>
      </c>
      <c r="D28" s="878">
        <v>5914</v>
      </c>
      <c r="E28" s="878">
        <v>5914</v>
      </c>
      <c r="F28" s="878">
        <v>5914</v>
      </c>
      <c r="G28" s="878">
        <v>5914</v>
      </c>
      <c r="H28" s="878">
        <v>5914</v>
      </c>
      <c r="I28" s="878">
        <v>5914</v>
      </c>
      <c r="J28" s="878">
        <v>5914</v>
      </c>
      <c r="K28" s="878">
        <v>5914</v>
      </c>
      <c r="L28" s="878">
        <v>5914</v>
      </c>
      <c r="M28" s="878">
        <v>5914</v>
      </c>
      <c r="N28" s="878">
        <v>5914</v>
      </c>
      <c r="O28" s="878">
        <v>5914</v>
      </c>
      <c r="P28" s="878">
        <v>5914</v>
      </c>
      <c r="Q28" s="876"/>
      <c r="R28" s="279"/>
    </row>
    <row r="29" spans="1:18" ht="15" customHeight="1">
      <c r="A29" s="612">
        <v>18</v>
      </c>
      <c r="B29" s="614" t="s">
        <v>1078</v>
      </c>
      <c r="C29" s="878">
        <v>6534</v>
      </c>
      <c r="D29" s="878">
        <v>6534</v>
      </c>
      <c r="E29" s="878">
        <v>6529</v>
      </c>
      <c r="F29" s="878">
        <v>6529</v>
      </c>
      <c r="G29" s="878">
        <v>6529</v>
      </c>
      <c r="H29" s="878">
        <v>6529</v>
      </c>
      <c r="I29" s="878">
        <v>6529</v>
      </c>
      <c r="J29" s="878">
        <v>6529</v>
      </c>
      <c r="K29" s="878">
        <v>6529</v>
      </c>
      <c r="L29" s="878">
        <v>6529</v>
      </c>
      <c r="M29" s="878">
        <v>6528</v>
      </c>
      <c r="N29" s="878">
        <v>6526</v>
      </c>
      <c r="O29" s="878">
        <v>6525</v>
      </c>
      <c r="P29" s="878">
        <v>6496</v>
      </c>
      <c r="Q29" s="876"/>
      <c r="R29" s="279"/>
    </row>
    <row r="30" spans="1:18" ht="15" customHeight="1">
      <c r="A30" s="612">
        <v>19</v>
      </c>
      <c r="B30" s="614" t="s">
        <v>807</v>
      </c>
      <c r="C30" s="878">
        <v>5868</v>
      </c>
      <c r="D30" s="878">
        <v>5868</v>
      </c>
      <c r="E30" s="878">
        <v>5867</v>
      </c>
      <c r="F30" s="878">
        <v>5867</v>
      </c>
      <c r="G30" s="878">
        <v>5867</v>
      </c>
      <c r="H30" s="878">
        <v>5867</v>
      </c>
      <c r="I30" s="878">
        <v>5867</v>
      </c>
      <c r="J30" s="878">
        <v>5852</v>
      </c>
      <c r="K30" s="878">
        <v>5851</v>
      </c>
      <c r="L30" s="878">
        <v>5851</v>
      </c>
      <c r="M30" s="878">
        <v>5851</v>
      </c>
      <c r="N30" s="878">
        <v>5675</v>
      </c>
      <c r="O30" s="878">
        <v>5644</v>
      </c>
      <c r="P30" s="878">
        <v>5480</v>
      </c>
      <c r="Q30" s="876"/>
      <c r="R30" s="279"/>
    </row>
    <row r="31" spans="1:18" ht="15" customHeight="1">
      <c r="A31" s="612">
        <v>20</v>
      </c>
      <c r="B31" s="614" t="s">
        <v>808</v>
      </c>
      <c r="C31" s="878">
        <v>4120</v>
      </c>
      <c r="D31" s="878">
        <v>4120</v>
      </c>
      <c r="E31" s="878">
        <v>4120</v>
      </c>
      <c r="F31" s="878">
        <v>4120</v>
      </c>
      <c r="G31" s="878">
        <v>4120</v>
      </c>
      <c r="H31" s="878">
        <v>4120</v>
      </c>
      <c r="I31" s="878">
        <v>4120</v>
      </c>
      <c r="J31" s="878">
        <v>4120</v>
      </c>
      <c r="K31" s="878">
        <v>4120</v>
      </c>
      <c r="L31" s="878">
        <v>4120</v>
      </c>
      <c r="M31" s="878">
        <v>4120</v>
      </c>
      <c r="N31" s="878">
        <v>4120</v>
      </c>
      <c r="O31" s="878">
        <v>4120</v>
      </c>
      <c r="P31" s="878">
        <v>4115</v>
      </c>
      <c r="Q31" s="876"/>
      <c r="R31" s="279"/>
    </row>
    <row r="32" spans="1:18" ht="15" customHeight="1">
      <c r="A32" s="612">
        <v>21</v>
      </c>
      <c r="B32" s="614" t="s">
        <v>809</v>
      </c>
      <c r="C32" s="878">
        <v>1683</v>
      </c>
      <c r="D32" s="878">
        <v>1683</v>
      </c>
      <c r="E32" s="878">
        <v>1681</v>
      </c>
      <c r="F32" s="878">
        <v>1681</v>
      </c>
      <c r="G32" s="878">
        <v>1681</v>
      </c>
      <c r="H32" s="878">
        <v>1681</v>
      </c>
      <c r="I32" s="878">
        <v>1681</v>
      </c>
      <c r="J32" s="878">
        <v>1681</v>
      </c>
      <c r="K32" s="878">
        <v>1681</v>
      </c>
      <c r="L32" s="878">
        <v>1681</v>
      </c>
      <c r="M32" s="878">
        <v>1681</v>
      </c>
      <c r="N32" s="878">
        <v>1681</v>
      </c>
      <c r="O32" s="878">
        <v>1681</v>
      </c>
      <c r="P32" s="878">
        <v>1677</v>
      </c>
      <c r="Q32" s="876"/>
      <c r="R32" s="279"/>
    </row>
    <row r="33" spans="1:18" ht="15" customHeight="1">
      <c r="A33" s="612">
        <v>22</v>
      </c>
      <c r="B33" s="614" t="s">
        <v>810</v>
      </c>
      <c r="C33" s="878">
        <v>4733</v>
      </c>
      <c r="D33" s="878">
        <v>4733</v>
      </c>
      <c r="E33" s="878">
        <v>4733</v>
      </c>
      <c r="F33" s="878">
        <v>4733</v>
      </c>
      <c r="G33" s="878">
        <v>4733</v>
      </c>
      <c r="H33" s="878">
        <v>4733</v>
      </c>
      <c r="I33" s="878">
        <v>4733</v>
      </c>
      <c r="J33" s="878">
        <v>4733</v>
      </c>
      <c r="K33" s="878">
        <v>4733</v>
      </c>
      <c r="L33" s="878">
        <v>4733</v>
      </c>
      <c r="M33" s="878">
        <v>4733</v>
      </c>
      <c r="N33" s="878">
        <v>4733</v>
      </c>
      <c r="O33" s="878">
        <v>4713</v>
      </c>
      <c r="P33" s="878">
        <v>4713</v>
      </c>
      <c r="Q33" s="876"/>
      <c r="R33" s="279"/>
    </row>
    <row r="34" spans="1:18" ht="15" customHeight="1">
      <c r="A34" s="612">
        <v>23</v>
      </c>
      <c r="B34" s="614" t="s">
        <v>811</v>
      </c>
      <c r="C34" s="878">
        <v>4390</v>
      </c>
      <c r="D34" s="878">
        <v>4390</v>
      </c>
      <c r="E34" s="878">
        <v>4390</v>
      </c>
      <c r="F34" s="878">
        <v>4390</v>
      </c>
      <c r="G34" s="878">
        <v>4390</v>
      </c>
      <c r="H34" s="878">
        <v>4390</v>
      </c>
      <c r="I34" s="878">
        <v>4390</v>
      </c>
      <c r="J34" s="878">
        <v>4390</v>
      </c>
      <c r="K34" s="878">
        <v>4390</v>
      </c>
      <c r="L34" s="878">
        <v>4390</v>
      </c>
      <c r="M34" s="878">
        <v>4390</v>
      </c>
      <c r="N34" s="878">
        <v>4390</v>
      </c>
      <c r="O34" s="878">
        <v>4390</v>
      </c>
      <c r="P34" s="878">
        <v>4390</v>
      </c>
      <c r="Q34" s="876"/>
      <c r="R34" s="279"/>
    </row>
    <row r="35" spans="1:18" ht="15" customHeight="1">
      <c r="A35" s="612">
        <v>24</v>
      </c>
      <c r="B35" s="614" t="s">
        <v>812</v>
      </c>
      <c r="C35" s="878">
        <v>806</v>
      </c>
      <c r="D35" s="878">
        <v>806</v>
      </c>
      <c r="E35" s="878">
        <v>806</v>
      </c>
      <c r="F35" s="878">
        <v>806</v>
      </c>
      <c r="G35" s="878">
        <v>806</v>
      </c>
      <c r="H35" s="878">
        <v>806</v>
      </c>
      <c r="I35" s="878">
        <v>806</v>
      </c>
      <c r="J35" s="878">
        <v>806</v>
      </c>
      <c r="K35" s="878">
        <v>806</v>
      </c>
      <c r="L35" s="878">
        <v>806</v>
      </c>
      <c r="M35" s="878">
        <v>806</v>
      </c>
      <c r="N35" s="878">
        <v>806</v>
      </c>
      <c r="O35" s="878">
        <v>806</v>
      </c>
      <c r="P35" s="878">
        <v>806</v>
      </c>
      <c r="Q35" s="876"/>
      <c r="R35" s="279"/>
    </row>
    <row r="36" spans="1:18" ht="15" customHeight="1">
      <c r="A36" s="613"/>
      <c r="B36" s="611" t="s">
        <v>1052</v>
      </c>
      <c r="C36" s="296">
        <f t="shared" ref="C36:P36" si="0">SUM(C12:C35)</f>
        <v>83785</v>
      </c>
      <c r="D36" s="296">
        <f t="shared" si="0"/>
        <v>83785</v>
      </c>
      <c r="E36" s="296">
        <f t="shared" si="0"/>
        <v>83760</v>
      </c>
      <c r="F36" s="296">
        <f t="shared" si="0"/>
        <v>83760</v>
      </c>
      <c r="G36" s="296">
        <f t="shared" si="0"/>
        <v>83760</v>
      </c>
      <c r="H36" s="296">
        <f t="shared" si="0"/>
        <v>83759</v>
      </c>
      <c r="I36" s="296">
        <f t="shared" si="0"/>
        <v>83758</v>
      </c>
      <c r="J36" s="296">
        <f t="shared" si="0"/>
        <v>83742</v>
      </c>
      <c r="K36" s="296">
        <f t="shared" si="0"/>
        <v>83737</v>
      </c>
      <c r="L36" s="296">
        <f t="shared" si="0"/>
        <v>83730</v>
      </c>
      <c r="M36" s="296">
        <f t="shared" si="0"/>
        <v>83656</v>
      </c>
      <c r="N36" s="296">
        <f t="shared" si="0"/>
        <v>83203</v>
      </c>
      <c r="O36" s="296">
        <f t="shared" si="0"/>
        <v>83048</v>
      </c>
      <c r="P36" s="799">
        <f t="shared" si="0"/>
        <v>82582</v>
      </c>
      <c r="Q36" s="876"/>
      <c r="R36" s="279"/>
    </row>
    <row r="37" spans="1:18" ht="15" customHeight="1"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</row>
    <row r="38" spans="1:18">
      <c r="P38" s="279"/>
    </row>
    <row r="40" spans="1:18" ht="12.75" customHeight="1">
      <c r="A40" s="9" t="s">
        <v>1117</v>
      </c>
      <c r="D40" s="1221" t="s">
        <v>849</v>
      </c>
      <c r="E40" s="1221"/>
      <c r="F40" s="1221"/>
      <c r="H40" s="337"/>
      <c r="I40" s="337"/>
      <c r="J40" s="337"/>
      <c r="K40" s="337"/>
      <c r="L40" s="340" t="s">
        <v>846</v>
      </c>
      <c r="M40" s="130"/>
    </row>
    <row r="41" spans="1:18" ht="12.75" customHeight="1">
      <c r="D41" s="1221" t="s">
        <v>850</v>
      </c>
      <c r="E41" s="1221"/>
      <c r="F41" s="1221"/>
      <c r="H41" s="337"/>
      <c r="I41" s="337"/>
      <c r="J41" s="337"/>
      <c r="K41" s="337"/>
      <c r="L41" s="340" t="s">
        <v>845</v>
      </c>
      <c r="M41" s="130"/>
    </row>
    <row r="42" spans="1:18" ht="12.75" customHeight="1">
      <c r="D42" s="1221" t="s">
        <v>851</v>
      </c>
      <c r="E42" s="1221"/>
      <c r="F42" s="1221"/>
      <c r="H42" s="337"/>
      <c r="I42" s="337"/>
      <c r="J42" s="337"/>
      <c r="K42" s="337"/>
      <c r="L42" s="337"/>
      <c r="M42" s="130"/>
    </row>
    <row r="43" spans="1:18">
      <c r="H43" s="26"/>
      <c r="I43" s="26"/>
      <c r="J43" s="26"/>
      <c r="K43" s="26"/>
      <c r="L43" s="26"/>
    </row>
  </sheetData>
  <mergeCells count="14">
    <mergeCell ref="D40:F40"/>
    <mergeCell ref="D41:F41"/>
    <mergeCell ref="D42:F42"/>
    <mergeCell ref="H1:I1"/>
    <mergeCell ref="A9:A10"/>
    <mergeCell ref="B9:B10"/>
    <mergeCell ref="C9:C10"/>
    <mergeCell ref="D9:D10"/>
    <mergeCell ref="A2:P2"/>
    <mergeCell ref="O1:P1"/>
    <mergeCell ref="E9:P9"/>
    <mergeCell ref="I8:P8"/>
    <mergeCell ref="A4:P4"/>
    <mergeCell ref="A3:P3"/>
  </mergeCells>
  <hyperlinks>
    <hyperlink ref="B12" r:id="rId1" display="javascript:__doPostBack('ctl00$ContentPlaceHolder1$Grd_tot_detail$ctl02$lnkbtn_name','')"/>
    <hyperlink ref="B13" r:id="rId2" display="javascript:__doPostBack('ctl00$ContentPlaceHolder1$Grd_tot_detail$ctl03$lnkbtn_name','')"/>
    <hyperlink ref="B14" r:id="rId3" display="javascript:__doPostBack('ctl00$ContentPlaceHolder1$Grd_tot_detail$ctl04$lnkbtn_name','')"/>
    <hyperlink ref="B15" r:id="rId4" display="javascript:__doPostBack('ctl00$ContentPlaceHolder1$Grd_tot_detail$ctl05$lnkbtn_name','')"/>
    <hyperlink ref="B16" r:id="rId5" display="javascript:__doPostBack('ctl00$ContentPlaceHolder1$Grd_tot_detail$ctl06$lnkbtn_name','')"/>
    <hyperlink ref="B17" r:id="rId6" display="javascript:__doPostBack('ctl00$ContentPlaceHolder1$Grd_tot_detail$ctl07$lnkbtn_name','')"/>
    <hyperlink ref="B18" r:id="rId7" display="javascript:__doPostBack('ctl00$ContentPlaceHolder1$Grd_tot_detail$ctl08$lnkbtn_name','')"/>
    <hyperlink ref="B19" r:id="rId8" display="javascript:__doPostBack('ctl00$ContentPlaceHolder1$Grd_tot_detail$ctl09$lnkbtn_name','')"/>
    <hyperlink ref="B20" r:id="rId9" display="javascript:__doPostBack('ctl00$ContentPlaceHolder1$Grd_tot_detail$ctl10$lnkbtn_name','')"/>
    <hyperlink ref="B21" r:id="rId10" display="javascript:__doPostBack('ctl00$ContentPlaceHolder1$Grd_tot_detail$ctl11$lnkbtn_name','')"/>
    <hyperlink ref="B22" r:id="rId11" display="javascript:__doPostBack('ctl00$ContentPlaceHolder1$Grd_tot_detail$ctl12$lnkbtn_name','')"/>
    <hyperlink ref="B23" r:id="rId12" display="javascript:__doPostBack('ctl00$ContentPlaceHolder1$Grd_tot_detail$ctl13$lnkbtn_name','')"/>
    <hyperlink ref="B24" r:id="rId13" display="javascript:__doPostBack('ctl00$ContentPlaceHolder1$Grd_tot_detail$ctl14$lnkbtn_name','')"/>
    <hyperlink ref="B25" r:id="rId14" display="javascript:__doPostBack('ctl00$ContentPlaceHolder1$Grd_tot_detail$ctl15$lnkbtn_name','')"/>
    <hyperlink ref="B26" r:id="rId15" display="javascript:__doPostBack('ctl00$ContentPlaceHolder1$Grd_tot_detail$ctl16$lnkbtn_name','')"/>
    <hyperlink ref="B27" r:id="rId16" display="javascript:__doPostBack('ctl00$ContentPlaceHolder1$Grd_tot_detail$ctl17$lnkbtn_name','')"/>
    <hyperlink ref="B28" r:id="rId17" display="javascript:__doPostBack('ctl00$ContentPlaceHolder1$Grd_tot_detail$ctl18$lnkbtn_name','')"/>
    <hyperlink ref="B29" r:id="rId18" display="javascript:__doPostBack('ctl00$ContentPlaceHolder1$Grd_tot_detail$ctl19$lnkbtn_name','')"/>
    <hyperlink ref="B30" r:id="rId19" display="javascript:__doPostBack('ctl00$ContentPlaceHolder1$Grd_tot_detail$ctl20$lnkbtn_name','')"/>
    <hyperlink ref="B31" r:id="rId20" display="javascript:__doPostBack('ctl00$ContentPlaceHolder1$Grd_tot_detail$ctl21$lnkbtn_name','')"/>
    <hyperlink ref="B32" r:id="rId21" display="javascript:__doPostBack('ctl00$ContentPlaceHolder1$Grd_tot_detail$ctl22$lnkbtn_name','')"/>
    <hyperlink ref="B33" r:id="rId22" display="javascript:__doPostBack('ctl00$ContentPlaceHolder1$Grd_tot_detail$ctl23$lnkbtn_name','')"/>
    <hyperlink ref="B34" r:id="rId23" display="javascript:__doPostBack('ctl00$ContentPlaceHolder1$Grd_tot_detail$ctl24$lnkbtn_name','')"/>
    <hyperlink ref="B35" r:id="rId24" display="javascript:__doPostBack('ctl00$ContentPlaceHolder1$Grd_tot_detail$ctl25$lnkbtn_name','')"/>
    <hyperlink ref="C12" r:id="rId25" display="javascript:__doPostBack('ctl00$ContentPlaceHolder1$Grd_tot_detail$ctl02$lbtnttlsch','')"/>
    <hyperlink ref="D12" r:id="rId26" display="javascript:__doPostBack('ctl00$ContentPlaceHolder1$Grd_tot_detail$ctl02$lbtnfreezsch','')"/>
    <hyperlink ref="E12" r:id="rId27" display="javascript:__doPostBack('ctl00$ContentPlaceHolder1$Grd_tot_detail$ctl02$hypapr','')"/>
    <hyperlink ref="F12" r:id="rId28" display="javascript:__doPostBack('ctl00$ContentPlaceHolder1$Grd_tot_detail$ctl02$hypmay','')"/>
    <hyperlink ref="G12" r:id="rId29" display="javascript:__doPostBack('ctl00$ContentPlaceHolder1$Grd_tot_detail$ctl02$hypjune','')"/>
    <hyperlink ref="H12" r:id="rId30" display="javascript:__doPostBack('ctl00$ContentPlaceHolder1$Grd_tot_detail$ctl02$hypjuly','')"/>
    <hyperlink ref="I12" r:id="rId31" display="javascript:__doPostBack('ctl00$ContentPlaceHolder1$Grd_tot_detail$ctl02$hypAugust','')"/>
    <hyperlink ref="J12" r:id="rId32" display="javascript:__doPostBack('ctl00$ContentPlaceHolder1$Grd_tot_detail$ctl02$hypSeptember','')"/>
    <hyperlink ref="K12" r:id="rId33" display="javascript:__doPostBack('ctl00$ContentPlaceHolder1$Grd_tot_detail$ctl02$hypOcteber','')"/>
    <hyperlink ref="L12" r:id="rId34" display="javascript:__doPostBack('ctl00$ContentPlaceHolder1$Grd_tot_detail$ctl02$hypNovember','')"/>
    <hyperlink ref="M12" r:id="rId35" display="javascript:__doPostBack('ctl00$ContentPlaceHolder1$Grd_tot_detail$ctl02$hypDecember','')"/>
    <hyperlink ref="N12" r:id="rId36" display="javascript:__doPostBack('ctl00$ContentPlaceHolder1$Grd_tot_detail$ctl02$hypJanuary','')"/>
    <hyperlink ref="O12" r:id="rId37" display="javascript:__doPostBack('ctl00$ContentPlaceHolder1$Grd_tot_detail$ctl02$hypFeb','')"/>
    <hyperlink ref="P12" r:id="rId38" display="javascript:__doPostBack('ctl00$ContentPlaceHolder1$Grd_tot_detail$ctl02$hypMarch','')"/>
    <hyperlink ref="C13" r:id="rId39" display="javascript:__doPostBack('ctl00$ContentPlaceHolder1$Grd_tot_detail$ctl03$lbtnttlsch','')"/>
    <hyperlink ref="D13" r:id="rId40" display="javascript:__doPostBack('ctl00$ContentPlaceHolder1$Grd_tot_detail$ctl03$lbtnfreezsch','')"/>
    <hyperlink ref="E13" r:id="rId41" display="javascript:__doPostBack('ctl00$ContentPlaceHolder1$Grd_tot_detail$ctl03$hypapr','')"/>
    <hyperlink ref="F13" r:id="rId42" display="javascript:__doPostBack('ctl00$ContentPlaceHolder1$Grd_tot_detail$ctl03$hypmay','')"/>
    <hyperlink ref="G13" r:id="rId43" display="javascript:__doPostBack('ctl00$ContentPlaceHolder1$Grd_tot_detail$ctl03$hypjune','')"/>
    <hyperlink ref="H13" r:id="rId44" display="javascript:__doPostBack('ctl00$ContentPlaceHolder1$Grd_tot_detail$ctl03$hypjuly','')"/>
    <hyperlink ref="I13" r:id="rId45" display="javascript:__doPostBack('ctl00$ContentPlaceHolder1$Grd_tot_detail$ctl03$hypAugust','')"/>
    <hyperlink ref="J13" r:id="rId46" display="javascript:__doPostBack('ctl00$ContentPlaceHolder1$Grd_tot_detail$ctl03$hypSeptember','')"/>
    <hyperlink ref="K13" r:id="rId47" display="javascript:__doPostBack('ctl00$ContentPlaceHolder1$Grd_tot_detail$ctl03$hypOcteber','')"/>
    <hyperlink ref="L13" r:id="rId48" display="javascript:__doPostBack('ctl00$ContentPlaceHolder1$Grd_tot_detail$ctl03$hypNovember','')"/>
    <hyperlink ref="M13" r:id="rId49" display="javascript:__doPostBack('ctl00$ContentPlaceHolder1$Grd_tot_detail$ctl03$hypDecember','')"/>
    <hyperlink ref="N13" r:id="rId50" display="javascript:__doPostBack('ctl00$ContentPlaceHolder1$Grd_tot_detail$ctl03$hypJanuary','')"/>
    <hyperlink ref="O13" r:id="rId51" display="javascript:__doPostBack('ctl00$ContentPlaceHolder1$Grd_tot_detail$ctl03$hypFeb','')"/>
    <hyperlink ref="P13" r:id="rId52" display="javascript:__doPostBack('ctl00$ContentPlaceHolder1$Grd_tot_detail$ctl03$hypMarch','')"/>
    <hyperlink ref="C14" r:id="rId53" display="javascript:__doPostBack('ctl00$ContentPlaceHolder1$Grd_tot_detail$ctl04$lbtnttlsch','')"/>
    <hyperlink ref="D14" r:id="rId54" display="javascript:__doPostBack('ctl00$ContentPlaceHolder1$Grd_tot_detail$ctl04$lbtnfreezsch','')"/>
    <hyperlink ref="E14" r:id="rId55" display="javascript:__doPostBack('ctl00$ContentPlaceHolder1$Grd_tot_detail$ctl04$hypapr','')"/>
    <hyperlink ref="F14" r:id="rId56" display="javascript:__doPostBack('ctl00$ContentPlaceHolder1$Grd_tot_detail$ctl04$hypmay','')"/>
    <hyperlink ref="G14" r:id="rId57" display="javascript:__doPostBack('ctl00$ContentPlaceHolder1$Grd_tot_detail$ctl04$hypjune','')"/>
    <hyperlink ref="H14" r:id="rId58" display="javascript:__doPostBack('ctl00$ContentPlaceHolder1$Grd_tot_detail$ctl04$hypjuly','')"/>
    <hyperlink ref="I14" r:id="rId59" display="javascript:__doPostBack('ctl00$ContentPlaceHolder1$Grd_tot_detail$ctl04$hypAugust','')"/>
    <hyperlink ref="J14" r:id="rId60" display="javascript:__doPostBack('ctl00$ContentPlaceHolder1$Grd_tot_detail$ctl04$hypSeptember','')"/>
    <hyperlink ref="K14" r:id="rId61" display="javascript:__doPostBack('ctl00$ContentPlaceHolder1$Grd_tot_detail$ctl04$hypOcteber','')"/>
    <hyperlink ref="L14" r:id="rId62" display="javascript:__doPostBack('ctl00$ContentPlaceHolder1$Grd_tot_detail$ctl04$hypNovember','')"/>
    <hyperlink ref="M14" r:id="rId63" display="javascript:__doPostBack('ctl00$ContentPlaceHolder1$Grd_tot_detail$ctl04$hypDecember','')"/>
    <hyperlink ref="N14" r:id="rId64" display="javascript:__doPostBack('ctl00$ContentPlaceHolder1$Grd_tot_detail$ctl04$hypJanuary','')"/>
    <hyperlink ref="O14" r:id="rId65" display="javascript:__doPostBack('ctl00$ContentPlaceHolder1$Grd_tot_detail$ctl04$hypFeb','')"/>
    <hyperlink ref="P14" r:id="rId66" display="javascript:__doPostBack('ctl00$ContentPlaceHolder1$Grd_tot_detail$ctl04$hypMarch','')"/>
    <hyperlink ref="C15" r:id="rId67" display="javascript:__doPostBack('ctl00$ContentPlaceHolder1$Grd_tot_detail$ctl05$lbtnttlsch','')"/>
    <hyperlink ref="D15" r:id="rId68" display="javascript:__doPostBack('ctl00$ContentPlaceHolder1$Grd_tot_detail$ctl05$lbtnfreezsch','')"/>
    <hyperlink ref="E15" r:id="rId69" display="javascript:__doPostBack('ctl00$ContentPlaceHolder1$Grd_tot_detail$ctl05$hypapr','')"/>
    <hyperlink ref="F15" r:id="rId70" display="javascript:__doPostBack('ctl00$ContentPlaceHolder1$Grd_tot_detail$ctl05$hypmay','')"/>
    <hyperlink ref="G15" r:id="rId71" display="javascript:__doPostBack('ctl00$ContentPlaceHolder1$Grd_tot_detail$ctl05$hypjune','')"/>
    <hyperlink ref="H15" r:id="rId72" display="javascript:__doPostBack('ctl00$ContentPlaceHolder1$Grd_tot_detail$ctl05$hypjuly','')"/>
    <hyperlink ref="I15" r:id="rId73" display="javascript:__doPostBack('ctl00$ContentPlaceHolder1$Grd_tot_detail$ctl05$hypAugust','')"/>
    <hyperlink ref="J15" r:id="rId74" display="javascript:__doPostBack('ctl00$ContentPlaceHolder1$Grd_tot_detail$ctl05$hypSeptember','')"/>
    <hyperlink ref="K15" r:id="rId75" display="javascript:__doPostBack('ctl00$ContentPlaceHolder1$Grd_tot_detail$ctl05$hypOcteber','')"/>
    <hyperlink ref="L15" r:id="rId76" display="javascript:__doPostBack('ctl00$ContentPlaceHolder1$Grd_tot_detail$ctl05$hypNovember','')"/>
    <hyperlink ref="M15" r:id="rId77" display="javascript:__doPostBack('ctl00$ContentPlaceHolder1$Grd_tot_detail$ctl05$hypDecember','')"/>
    <hyperlink ref="N15" r:id="rId78" display="javascript:__doPostBack('ctl00$ContentPlaceHolder1$Grd_tot_detail$ctl05$hypJanuary','')"/>
    <hyperlink ref="O15" r:id="rId79" display="javascript:__doPostBack('ctl00$ContentPlaceHolder1$Grd_tot_detail$ctl05$hypFeb','')"/>
    <hyperlink ref="P15" r:id="rId80" display="javascript:__doPostBack('ctl00$ContentPlaceHolder1$Grd_tot_detail$ctl05$hypMarch','')"/>
    <hyperlink ref="C16" r:id="rId81" display="javascript:__doPostBack('ctl00$ContentPlaceHolder1$Grd_tot_detail$ctl06$lbtnttlsch','')"/>
    <hyperlink ref="D16" r:id="rId82" display="javascript:__doPostBack('ctl00$ContentPlaceHolder1$Grd_tot_detail$ctl06$lbtnfreezsch','')"/>
    <hyperlink ref="E16" r:id="rId83" display="javascript:__doPostBack('ctl00$ContentPlaceHolder1$Grd_tot_detail$ctl06$hypapr','')"/>
    <hyperlink ref="F16" r:id="rId84" display="javascript:__doPostBack('ctl00$ContentPlaceHolder1$Grd_tot_detail$ctl06$hypmay','')"/>
    <hyperlink ref="G16" r:id="rId85" display="javascript:__doPostBack('ctl00$ContentPlaceHolder1$Grd_tot_detail$ctl06$hypjune','')"/>
    <hyperlink ref="H16" r:id="rId86" display="javascript:__doPostBack('ctl00$ContentPlaceHolder1$Grd_tot_detail$ctl06$hypjuly','')"/>
    <hyperlink ref="I16" r:id="rId87" display="javascript:__doPostBack('ctl00$ContentPlaceHolder1$Grd_tot_detail$ctl06$hypAugust','')"/>
    <hyperlink ref="J16" r:id="rId88" display="javascript:__doPostBack('ctl00$ContentPlaceHolder1$Grd_tot_detail$ctl06$hypSeptember','')"/>
    <hyperlink ref="K16" r:id="rId89" display="javascript:__doPostBack('ctl00$ContentPlaceHolder1$Grd_tot_detail$ctl06$hypOcteber','')"/>
    <hyperlink ref="L16" r:id="rId90" display="javascript:__doPostBack('ctl00$ContentPlaceHolder1$Grd_tot_detail$ctl06$hypNovember','')"/>
    <hyperlink ref="M16" r:id="rId91" display="javascript:__doPostBack('ctl00$ContentPlaceHolder1$Grd_tot_detail$ctl06$hypDecember','')"/>
    <hyperlink ref="N16" r:id="rId92" display="javascript:__doPostBack('ctl00$ContentPlaceHolder1$Grd_tot_detail$ctl06$hypJanuary','')"/>
    <hyperlink ref="O16" r:id="rId93" display="javascript:__doPostBack('ctl00$ContentPlaceHolder1$Grd_tot_detail$ctl06$hypFeb','')"/>
    <hyperlink ref="P16" r:id="rId94" display="javascript:__doPostBack('ctl00$ContentPlaceHolder1$Grd_tot_detail$ctl06$hypMarch','')"/>
    <hyperlink ref="C17" r:id="rId95" display="javascript:__doPostBack('ctl00$ContentPlaceHolder1$Grd_tot_detail$ctl07$lbtnttlsch','')"/>
    <hyperlink ref="D17" r:id="rId96" display="javascript:__doPostBack('ctl00$ContentPlaceHolder1$Grd_tot_detail$ctl07$lbtnfreezsch','')"/>
    <hyperlink ref="E17" r:id="rId97" display="javascript:__doPostBack('ctl00$ContentPlaceHolder1$Grd_tot_detail$ctl07$hypapr','')"/>
    <hyperlink ref="F17" r:id="rId98" display="javascript:__doPostBack('ctl00$ContentPlaceHolder1$Grd_tot_detail$ctl07$hypmay','')"/>
    <hyperlink ref="G17" r:id="rId99" display="javascript:__doPostBack('ctl00$ContentPlaceHolder1$Grd_tot_detail$ctl07$hypjune','')"/>
    <hyperlink ref="H17" r:id="rId100" display="javascript:__doPostBack('ctl00$ContentPlaceHolder1$Grd_tot_detail$ctl07$hypjuly','')"/>
    <hyperlink ref="I17" r:id="rId101" display="javascript:__doPostBack('ctl00$ContentPlaceHolder1$Grd_tot_detail$ctl07$hypAugust','')"/>
    <hyperlink ref="J17" r:id="rId102" display="javascript:__doPostBack('ctl00$ContentPlaceHolder1$Grd_tot_detail$ctl07$hypSeptember','')"/>
    <hyperlink ref="K17" r:id="rId103" display="javascript:__doPostBack('ctl00$ContentPlaceHolder1$Grd_tot_detail$ctl07$hypOcteber','')"/>
    <hyperlink ref="L17" r:id="rId104" display="javascript:__doPostBack('ctl00$ContentPlaceHolder1$Grd_tot_detail$ctl07$hypNovember','')"/>
    <hyperlink ref="M17" r:id="rId105" display="javascript:__doPostBack('ctl00$ContentPlaceHolder1$Grd_tot_detail$ctl07$hypDecember','')"/>
    <hyperlink ref="N17" r:id="rId106" display="javascript:__doPostBack('ctl00$ContentPlaceHolder1$Grd_tot_detail$ctl07$hypJanuary','')"/>
    <hyperlink ref="O17" r:id="rId107" display="javascript:__doPostBack('ctl00$ContentPlaceHolder1$Grd_tot_detail$ctl07$hypFeb','')"/>
    <hyperlink ref="P17" r:id="rId108" display="javascript:__doPostBack('ctl00$ContentPlaceHolder1$Grd_tot_detail$ctl07$hypMarch','')"/>
    <hyperlink ref="C18" r:id="rId109" display="javascript:__doPostBack('ctl00$ContentPlaceHolder1$Grd_tot_detail$ctl08$lbtnttlsch','')"/>
    <hyperlink ref="D18" r:id="rId110" display="javascript:__doPostBack('ctl00$ContentPlaceHolder1$Grd_tot_detail$ctl08$lbtnfreezsch','')"/>
    <hyperlink ref="E18" r:id="rId111" display="javascript:__doPostBack('ctl00$ContentPlaceHolder1$Grd_tot_detail$ctl08$hypapr','')"/>
    <hyperlink ref="F18" r:id="rId112" display="javascript:__doPostBack('ctl00$ContentPlaceHolder1$Grd_tot_detail$ctl08$hypmay','')"/>
    <hyperlink ref="G18" r:id="rId113" display="javascript:__doPostBack('ctl00$ContentPlaceHolder1$Grd_tot_detail$ctl08$hypjune','')"/>
    <hyperlink ref="H18" r:id="rId114" display="javascript:__doPostBack('ctl00$ContentPlaceHolder1$Grd_tot_detail$ctl08$hypjuly','')"/>
    <hyperlink ref="I18" r:id="rId115" display="javascript:__doPostBack('ctl00$ContentPlaceHolder1$Grd_tot_detail$ctl08$hypAugust','')"/>
    <hyperlink ref="J18" r:id="rId116" display="javascript:__doPostBack('ctl00$ContentPlaceHolder1$Grd_tot_detail$ctl08$hypSeptember','')"/>
    <hyperlink ref="K18" r:id="rId117" display="javascript:__doPostBack('ctl00$ContentPlaceHolder1$Grd_tot_detail$ctl08$hypOcteber','')"/>
    <hyperlink ref="L18" r:id="rId118" display="javascript:__doPostBack('ctl00$ContentPlaceHolder1$Grd_tot_detail$ctl08$hypNovember','')"/>
    <hyperlink ref="M18" r:id="rId119" display="javascript:__doPostBack('ctl00$ContentPlaceHolder1$Grd_tot_detail$ctl08$hypDecember','')"/>
    <hyperlink ref="N18" r:id="rId120" display="javascript:__doPostBack('ctl00$ContentPlaceHolder1$Grd_tot_detail$ctl08$hypJanuary','')"/>
    <hyperlink ref="O18" r:id="rId121" display="javascript:__doPostBack('ctl00$ContentPlaceHolder1$Grd_tot_detail$ctl08$hypFeb','')"/>
    <hyperlink ref="P18" r:id="rId122" display="javascript:__doPostBack('ctl00$ContentPlaceHolder1$Grd_tot_detail$ctl08$hypMarch','')"/>
    <hyperlink ref="C19" r:id="rId123" display="javascript:__doPostBack('ctl00$ContentPlaceHolder1$Grd_tot_detail$ctl09$lbtnttlsch','')"/>
    <hyperlink ref="D19" r:id="rId124" display="javascript:__doPostBack('ctl00$ContentPlaceHolder1$Grd_tot_detail$ctl09$lbtnfreezsch','')"/>
    <hyperlink ref="E19" r:id="rId125" display="javascript:__doPostBack('ctl00$ContentPlaceHolder1$Grd_tot_detail$ctl09$hypapr','')"/>
    <hyperlink ref="F19" r:id="rId126" display="javascript:__doPostBack('ctl00$ContentPlaceHolder1$Grd_tot_detail$ctl09$hypmay','')"/>
    <hyperlink ref="G19" r:id="rId127" display="javascript:__doPostBack('ctl00$ContentPlaceHolder1$Grd_tot_detail$ctl09$hypjune','')"/>
    <hyperlink ref="H19" r:id="rId128" display="javascript:__doPostBack('ctl00$ContentPlaceHolder1$Grd_tot_detail$ctl09$hypjuly','')"/>
    <hyperlink ref="I19" r:id="rId129" display="javascript:__doPostBack('ctl00$ContentPlaceHolder1$Grd_tot_detail$ctl09$hypAugust','')"/>
    <hyperlink ref="J19" r:id="rId130" display="javascript:__doPostBack('ctl00$ContentPlaceHolder1$Grd_tot_detail$ctl09$hypSeptember','')"/>
    <hyperlink ref="K19" r:id="rId131" display="javascript:__doPostBack('ctl00$ContentPlaceHolder1$Grd_tot_detail$ctl09$hypOcteber','')"/>
    <hyperlink ref="L19" r:id="rId132" display="javascript:__doPostBack('ctl00$ContentPlaceHolder1$Grd_tot_detail$ctl09$hypNovember','')"/>
    <hyperlink ref="M19" r:id="rId133" display="javascript:__doPostBack('ctl00$ContentPlaceHolder1$Grd_tot_detail$ctl09$hypDecember','')"/>
    <hyperlink ref="N19" r:id="rId134" display="javascript:__doPostBack('ctl00$ContentPlaceHolder1$Grd_tot_detail$ctl09$hypJanuary','')"/>
    <hyperlink ref="O19" r:id="rId135" display="javascript:__doPostBack('ctl00$ContentPlaceHolder1$Grd_tot_detail$ctl09$hypFeb','')"/>
    <hyperlink ref="P19" r:id="rId136" display="javascript:__doPostBack('ctl00$ContentPlaceHolder1$Grd_tot_detail$ctl09$hypMarch','')"/>
    <hyperlink ref="C20" r:id="rId137" display="javascript:__doPostBack('ctl00$ContentPlaceHolder1$Grd_tot_detail$ctl10$lbtnttlsch','')"/>
    <hyperlink ref="D20" r:id="rId138" display="javascript:__doPostBack('ctl00$ContentPlaceHolder1$Grd_tot_detail$ctl10$lbtnfreezsch','')"/>
    <hyperlink ref="E20" r:id="rId139" display="javascript:__doPostBack('ctl00$ContentPlaceHolder1$Grd_tot_detail$ctl10$hypapr','')"/>
    <hyperlink ref="F20" r:id="rId140" display="javascript:__doPostBack('ctl00$ContentPlaceHolder1$Grd_tot_detail$ctl10$hypmay','')"/>
    <hyperlink ref="G20" r:id="rId141" display="javascript:__doPostBack('ctl00$ContentPlaceHolder1$Grd_tot_detail$ctl10$hypjune','')"/>
    <hyperlink ref="H20" r:id="rId142" display="javascript:__doPostBack('ctl00$ContentPlaceHolder1$Grd_tot_detail$ctl10$hypjuly','')"/>
    <hyperlink ref="I20" r:id="rId143" display="javascript:__doPostBack('ctl00$ContentPlaceHolder1$Grd_tot_detail$ctl10$hypAugust','')"/>
    <hyperlink ref="J20" r:id="rId144" display="javascript:__doPostBack('ctl00$ContentPlaceHolder1$Grd_tot_detail$ctl10$hypSeptember','')"/>
    <hyperlink ref="K20" r:id="rId145" display="javascript:__doPostBack('ctl00$ContentPlaceHolder1$Grd_tot_detail$ctl10$hypOcteber','')"/>
    <hyperlink ref="L20" r:id="rId146" display="javascript:__doPostBack('ctl00$ContentPlaceHolder1$Grd_tot_detail$ctl10$hypNovember','')"/>
    <hyperlink ref="M20" r:id="rId147" display="javascript:__doPostBack('ctl00$ContentPlaceHolder1$Grd_tot_detail$ctl10$hypDecember','')"/>
    <hyperlink ref="N20" r:id="rId148" display="javascript:__doPostBack('ctl00$ContentPlaceHolder1$Grd_tot_detail$ctl10$hypJanuary','')"/>
    <hyperlink ref="O20" r:id="rId149" display="javascript:__doPostBack('ctl00$ContentPlaceHolder1$Grd_tot_detail$ctl10$hypFeb','')"/>
    <hyperlink ref="P20" r:id="rId150" display="javascript:__doPostBack('ctl00$ContentPlaceHolder1$Grd_tot_detail$ctl10$hypMarch','')"/>
    <hyperlink ref="C21" r:id="rId151" display="javascript:__doPostBack('ctl00$ContentPlaceHolder1$Grd_tot_detail$ctl11$lbtnttlsch','')"/>
    <hyperlink ref="D21" r:id="rId152" display="javascript:__doPostBack('ctl00$ContentPlaceHolder1$Grd_tot_detail$ctl11$lbtnfreezsch','')"/>
    <hyperlink ref="E21" r:id="rId153" display="javascript:__doPostBack('ctl00$ContentPlaceHolder1$Grd_tot_detail$ctl11$hypapr','')"/>
    <hyperlink ref="F21" r:id="rId154" display="javascript:__doPostBack('ctl00$ContentPlaceHolder1$Grd_tot_detail$ctl11$hypmay','')"/>
    <hyperlink ref="G21" r:id="rId155" display="javascript:__doPostBack('ctl00$ContentPlaceHolder1$Grd_tot_detail$ctl11$hypjune','')"/>
    <hyperlink ref="H21" r:id="rId156" display="javascript:__doPostBack('ctl00$ContentPlaceHolder1$Grd_tot_detail$ctl11$hypjuly','')"/>
    <hyperlink ref="I21" r:id="rId157" display="javascript:__doPostBack('ctl00$ContentPlaceHolder1$Grd_tot_detail$ctl11$hypAugust','')"/>
    <hyperlink ref="J21" r:id="rId158" display="javascript:__doPostBack('ctl00$ContentPlaceHolder1$Grd_tot_detail$ctl11$hypSeptember','')"/>
    <hyperlink ref="K21" r:id="rId159" display="javascript:__doPostBack('ctl00$ContentPlaceHolder1$Grd_tot_detail$ctl11$hypOcteber','')"/>
    <hyperlink ref="L21" r:id="rId160" display="javascript:__doPostBack('ctl00$ContentPlaceHolder1$Grd_tot_detail$ctl11$hypNovember','')"/>
    <hyperlink ref="M21" r:id="rId161" display="javascript:__doPostBack('ctl00$ContentPlaceHolder1$Grd_tot_detail$ctl11$hypDecember','')"/>
    <hyperlink ref="N21" r:id="rId162" display="javascript:__doPostBack('ctl00$ContentPlaceHolder1$Grd_tot_detail$ctl11$hypJanuary','')"/>
    <hyperlink ref="O21" r:id="rId163" display="javascript:__doPostBack('ctl00$ContentPlaceHolder1$Grd_tot_detail$ctl11$hypFeb','')"/>
    <hyperlink ref="P21" r:id="rId164" display="javascript:__doPostBack('ctl00$ContentPlaceHolder1$Grd_tot_detail$ctl11$hypMarch','')"/>
    <hyperlink ref="C22" r:id="rId165" display="javascript:__doPostBack('ctl00$ContentPlaceHolder1$Grd_tot_detail$ctl12$lbtnttlsch','')"/>
    <hyperlink ref="D22" r:id="rId166" display="javascript:__doPostBack('ctl00$ContentPlaceHolder1$Grd_tot_detail$ctl12$lbtnfreezsch','')"/>
    <hyperlink ref="E22" r:id="rId167" display="javascript:__doPostBack('ctl00$ContentPlaceHolder1$Grd_tot_detail$ctl12$hypapr','')"/>
    <hyperlink ref="F22" r:id="rId168" display="javascript:__doPostBack('ctl00$ContentPlaceHolder1$Grd_tot_detail$ctl12$hypmay','')"/>
    <hyperlink ref="G22" r:id="rId169" display="javascript:__doPostBack('ctl00$ContentPlaceHolder1$Grd_tot_detail$ctl12$hypjune','')"/>
    <hyperlink ref="H22" r:id="rId170" display="javascript:__doPostBack('ctl00$ContentPlaceHolder1$Grd_tot_detail$ctl12$hypjuly','')"/>
    <hyperlink ref="I22" r:id="rId171" display="javascript:__doPostBack('ctl00$ContentPlaceHolder1$Grd_tot_detail$ctl12$hypAugust','')"/>
    <hyperlink ref="J22" r:id="rId172" display="javascript:__doPostBack('ctl00$ContentPlaceHolder1$Grd_tot_detail$ctl12$hypSeptember','')"/>
    <hyperlink ref="K22" r:id="rId173" display="javascript:__doPostBack('ctl00$ContentPlaceHolder1$Grd_tot_detail$ctl12$hypOcteber','')"/>
    <hyperlink ref="L22" r:id="rId174" display="javascript:__doPostBack('ctl00$ContentPlaceHolder1$Grd_tot_detail$ctl12$hypNovember','')"/>
    <hyperlink ref="M22" r:id="rId175" display="javascript:__doPostBack('ctl00$ContentPlaceHolder1$Grd_tot_detail$ctl12$hypDecember','')"/>
    <hyperlink ref="N22" r:id="rId176" display="javascript:__doPostBack('ctl00$ContentPlaceHolder1$Grd_tot_detail$ctl12$hypJanuary','')"/>
    <hyperlink ref="O22" r:id="rId177" display="javascript:__doPostBack('ctl00$ContentPlaceHolder1$Grd_tot_detail$ctl12$hypFeb','')"/>
    <hyperlink ref="P22" r:id="rId178" display="javascript:__doPostBack('ctl00$ContentPlaceHolder1$Grd_tot_detail$ctl12$hypMarch','')"/>
    <hyperlink ref="C23" r:id="rId179" display="javascript:__doPostBack('ctl00$ContentPlaceHolder1$Grd_tot_detail$ctl13$lbtnttlsch','')"/>
    <hyperlink ref="D23" r:id="rId180" display="javascript:__doPostBack('ctl00$ContentPlaceHolder1$Grd_tot_detail$ctl13$lbtnfreezsch','')"/>
    <hyperlink ref="E23" r:id="rId181" display="javascript:__doPostBack('ctl00$ContentPlaceHolder1$Grd_tot_detail$ctl13$hypapr','')"/>
    <hyperlink ref="F23" r:id="rId182" display="javascript:__doPostBack('ctl00$ContentPlaceHolder1$Grd_tot_detail$ctl13$hypmay','')"/>
    <hyperlink ref="G23" r:id="rId183" display="javascript:__doPostBack('ctl00$ContentPlaceHolder1$Grd_tot_detail$ctl13$hypjune','')"/>
    <hyperlink ref="H23" r:id="rId184" display="javascript:__doPostBack('ctl00$ContentPlaceHolder1$Grd_tot_detail$ctl13$hypjuly','')"/>
    <hyperlink ref="I23" r:id="rId185" display="javascript:__doPostBack('ctl00$ContentPlaceHolder1$Grd_tot_detail$ctl13$hypAugust','')"/>
    <hyperlink ref="J23" r:id="rId186" display="javascript:__doPostBack('ctl00$ContentPlaceHolder1$Grd_tot_detail$ctl13$hypSeptember','')"/>
    <hyperlink ref="K23" r:id="rId187" display="javascript:__doPostBack('ctl00$ContentPlaceHolder1$Grd_tot_detail$ctl13$hypOcteber','')"/>
    <hyperlink ref="L23" r:id="rId188" display="javascript:__doPostBack('ctl00$ContentPlaceHolder1$Grd_tot_detail$ctl13$hypNovember','')"/>
    <hyperlink ref="M23" r:id="rId189" display="javascript:__doPostBack('ctl00$ContentPlaceHolder1$Grd_tot_detail$ctl13$hypDecember','')"/>
    <hyperlink ref="N23" r:id="rId190" display="javascript:__doPostBack('ctl00$ContentPlaceHolder1$Grd_tot_detail$ctl13$hypJanuary','')"/>
    <hyperlink ref="O23" r:id="rId191" display="javascript:__doPostBack('ctl00$ContentPlaceHolder1$Grd_tot_detail$ctl13$hypFeb','')"/>
    <hyperlink ref="P23" r:id="rId192" display="javascript:__doPostBack('ctl00$ContentPlaceHolder1$Grd_tot_detail$ctl13$hypMarch','')"/>
    <hyperlink ref="C24" r:id="rId193" display="javascript:__doPostBack('ctl00$ContentPlaceHolder1$Grd_tot_detail$ctl14$lbtnttlsch','')"/>
    <hyperlink ref="D24" r:id="rId194" display="javascript:__doPostBack('ctl00$ContentPlaceHolder1$Grd_tot_detail$ctl14$lbtnfreezsch','')"/>
    <hyperlink ref="E24" r:id="rId195" display="javascript:__doPostBack('ctl00$ContentPlaceHolder1$Grd_tot_detail$ctl14$hypapr','')"/>
    <hyperlink ref="F24" r:id="rId196" display="javascript:__doPostBack('ctl00$ContentPlaceHolder1$Grd_tot_detail$ctl14$hypmay','')"/>
    <hyperlink ref="G24" r:id="rId197" display="javascript:__doPostBack('ctl00$ContentPlaceHolder1$Grd_tot_detail$ctl14$hypjune','')"/>
    <hyperlink ref="H24" r:id="rId198" display="javascript:__doPostBack('ctl00$ContentPlaceHolder1$Grd_tot_detail$ctl14$hypjuly','')"/>
    <hyperlink ref="I24" r:id="rId199" display="javascript:__doPostBack('ctl00$ContentPlaceHolder1$Grd_tot_detail$ctl14$hypAugust','')"/>
    <hyperlink ref="J24" r:id="rId200" display="javascript:__doPostBack('ctl00$ContentPlaceHolder1$Grd_tot_detail$ctl14$hypSeptember','')"/>
    <hyperlink ref="K24" r:id="rId201" display="javascript:__doPostBack('ctl00$ContentPlaceHolder1$Grd_tot_detail$ctl14$hypOcteber','')"/>
    <hyperlink ref="L24" r:id="rId202" display="javascript:__doPostBack('ctl00$ContentPlaceHolder1$Grd_tot_detail$ctl14$hypNovember','')"/>
    <hyperlink ref="M24" r:id="rId203" display="javascript:__doPostBack('ctl00$ContentPlaceHolder1$Grd_tot_detail$ctl14$hypDecember','')"/>
    <hyperlink ref="N24" r:id="rId204" display="javascript:__doPostBack('ctl00$ContentPlaceHolder1$Grd_tot_detail$ctl14$hypJanuary','')"/>
    <hyperlink ref="O24" r:id="rId205" display="javascript:__doPostBack('ctl00$ContentPlaceHolder1$Grd_tot_detail$ctl14$hypFeb','')"/>
    <hyperlink ref="P24" r:id="rId206" display="javascript:__doPostBack('ctl00$ContentPlaceHolder1$Grd_tot_detail$ctl14$hypMarch','')"/>
    <hyperlink ref="C25" r:id="rId207" display="javascript:__doPostBack('ctl00$ContentPlaceHolder1$Grd_tot_detail$ctl15$lbtnttlsch','')"/>
    <hyperlink ref="D25" r:id="rId208" display="javascript:__doPostBack('ctl00$ContentPlaceHolder1$Grd_tot_detail$ctl15$lbtnfreezsch','')"/>
    <hyperlink ref="E25" r:id="rId209" display="javascript:__doPostBack('ctl00$ContentPlaceHolder1$Grd_tot_detail$ctl15$hypapr','')"/>
    <hyperlink ref="F25" r:id="rId210" display="javascript:__doPostBack('ctl00$ContentPlaceHolder1$Grd_tot_detail$ctl15$hypmay','')"/>
    <hyperlink ref="G25" r:id="rId211" display="javascript:__doPostBack('ctl00$ContentPlaceHolder1$Grd_tot_detail$ctl15$hypjune','')"/>
    <hyperlink ref="H25" r:id="rId212" display="javascript:__doPostBack('ctl00$ContentPlaceHolder1$Grd_tot_detail$ctl15$hypjuly','')"/>
    <hyperlink ref="I25" r:id="rId213" display="javascript:__doPostBack('ctl00$ContentPlaceHolder1$Grd_tot_detail$ctl15$hypAugust','')"/>
    <hyperlink ref="J25" r:id="rId214" display="javascript:__doPostBack('ctl00$ContentPlaceHolder1$Grd_tot_detail$ctl15$hypSeptember','')"/>
    <hyperlink ref="K25" r:id="rId215" display="javascript:__doPostBack('ctl00$ContentPlaceHolder1$Grd_tot_detail$ctl15$hypOcteber','')"/>
    <hyperlink ref="L25" r:id="rId216" display="javascript:__doPostBack('ctl00$ContentPlaceHolder1$Grd_tot_detail$ctl15$hypNovember','')"/>
    <hyperlink ref="M25" r:id="rId217" display="javascript:__doPostBack('ctl00$ContentPlaceHolder1$Grd_tot_detail$ctl15$hypDecember','')"/>
    <hyperlink ref="N25" r:id="rId218" display="javascript:__doPostBack('ctl00$ContentPlaceHolder1$Grd_tot_detail$ctl15$hypJanuary','')"/>
    <hyperlink ref="O25" r:id="rId219" display="javascript:__doPostBack('ctl00$ContentPlaceHolder1$Grd_tot_detail$ctl15$hypFeb','')"/>
    <hyperlink ref="P25" r:id="rId220" display="javascript:__doPostBack('ctl00$ContentPlaceHolder1$Grd_tot_detail$ctl15$hypMarch','')"/>
    <hyperlink ref="C26" r:id="rId221" display="javascript:__doPostBack('ctl00$ContentPlaceHolder1$Grd_tot_detail$ctl16$lbtnttlsch','')"/>
    <hyperlink ref="D26" r:id="rId222" display="javascript:__doPostBack('ctl00$ContentPlaceHolder1$Grd_tot_detail$ctl16$lbtnfreezsch','')"/>
    <hyperlink ref="E26" r:id="rId223" display="javascript:__doPostBack('ctl00$ContentPlaceHolder1$Grd_tot_detail$ctl16$hypapr','')"/>
    <hyperlink ref="F26" r:id="rId224" display="javascript:__doPostBack('ctl00$ContentPlaceHolder1$Grd_tot_detail$ctl16$hypmay','')"/>
    <hyperlink ref="G26" r:id="rId225" display="javascript:__doPostBack('ctl00$ContentPlaceHolder1$Grd_tot_detail$ctl16$hypjune','')"/>
    <hyperlink ref="H26" r:id="rId226" display="javascript:__doPostBack('ctl00$ContentPlaceHolder1$Grd_tot_detail$ctl16$hypjuly','')"/>
    <hyperlink ref="I26" r:id="rId227" display="javascript:__doPostBack('ctl00$ContentPlaceHolder1$Grd_tot_detail$ctl16$hypAugust','')"/>
    <hyperlink ref="J26" r:id="rId228" display="javascript:__doPostBack('ctl00$ContentPlaceHolder1$Grd_tot_detail$ctl16$hypSeptember','')"/>
    <hyperlink ref="K26" r:id="rId229" display="javascript:__doPostBack('ctl00$ContentPlaceHolder1$Grd_tot_detail$ctl16$hypOcteber','')"/>
    <hyperlink ref="L26" r:id="rId230" display="javascript:__doPostBack('ctl00$ContentPlaceHolder1$Grd_tot_detail$ctl16$hypNovember','')"/>
    <hyperlink ref="M26" r:id="rId231" display="javascript:__doPostBack('ctl00$ContentPlaceHolder1$Grd_tot_detail$ctl16$hypDecember','')"/>
    <hyperlink ref="N26" r:id="rId232" display="javascript:__doPostBack('ctl00$ContentPlaceHolder1$Grd_tot_detail$ctl16$hypJanuary','')"/>
    <hyperlink ref="O26" r:id="rId233" display="javascript:__doPostBack('ctl00$ContentPlaceHolder1$Grd_tot_detail$ctl16$hypFeb','')"/>
    <hyperlink ref="P26" r:id="rId234" display="javascript:__doPostBack('ctl00$ContentPlaceHolder1$Grd_tot_detail$ctl16$hypMarch','')"/>
    <hyperlink ref="C27" r:id="rId235" display="javascript:__doPostBack('ctl00$ContentPlaceHolder1$Grd_tot_detail$ctl17$lbtnttlsch','')"/>
    <hyperlink ref="D27" r:id="rId236" display="javascript:__doPostBack('ctl00$ContentPlaceHolder1$Grd_tot_detail$ctl17$lbtnfreezsch','')"/>
    <hyperlink ref="E27" r:id="rId237" display="javascript:__doPostBack('ctl00$ContentPlaceHolder1$Grd_tot_detail$ctl17$hypapr','')"/>
    <hyperlink ref="F27" r:id="rId238" display="javascript:__doPostBack('ctl00$ContentPlaceHolder1$Grd_tot_detail$ctl17$hypmay','')"/>
    <hyperlink ref="G27" r:id="rId239" display="javascript:__doPostBack('ctl00$ContentPlaceHolder1$Grd_tot_detail$ctl17$hypjune','')"/>
    <hyperlink ref="H27" r:id="rId240" display="javascript:__doPostBack('ctl00$ContentPlaceHolder1$Grd_tot_detail$ctl17$hypjuly','')"/>
    <hyperlink ref="I27" r:id="rId241" display="javascript:__doPostBack('ctl00$ContentPlaceHolder1$Grd_tot_detail$ctl17$hypAugust','')"/>
    <hyperlink ref="J27" r:id="rId242" display="javascript:__doPostBack('ctl00$ContentPlaceHolder1$Grd_tot_detail$ctl17$hypSeptember','')"/>
    <hyperlink ref="K27" r:id="rId243" display="javascript:__doPostBack('ctl00$ContentPlaceHolder1$Grd_tot_detail$ctl17$hypOcteber','')"/>
    <hyperlink ref="L27" r:id="rId244" display="javascript:__doPostBack('ctl00$ContentPlaceHolder1$Grd_tot_detail$ctl17$hypNovember','')"/>
    <hyperlink ref="M27" r:id="rId245" display="javascript:__doPostBack('ctl00$ContentPlaceHolder1$Grd_tot_detail$ctl17$hypDecember','')"/>
    <hyperlink ref="N27" r:id="rId246" display="javascript:__doPostBack('ctl00$ContentPlaceHolder1$Grd_tot_detail$ctl17$hypJanuary','')"/>
    <hyperlink ref="O27" r:id="rId247" display="javascript:__doPostBack('ctl00$ContentPlaceHolder1$Grd_tot_detail$ctl17$hypFeb','')"/>
    <hyperlink ref="P27" r:id="rId248" display="javascript:__doPostBack('ctl00$ContentPlaceHolder1$Grd_tot_detail$ctl17$hypMarch','')"/>
    <hyperlink ref="C28" r:id="rId249" display="javascript:__doPostBack('ctl00$ContentPlaceHolder1$Grd_tot_detail$ctl18$lbtnttlsch','')"/>
    <hyperlink ref="D28" r:id="rId250" display="javascript:__doPostBack('ctl00$ContentPlaceHolder1$Grd_tot_detail$ctl18$lbtnfreezsch','')"/>
    <hyperlink ref="E28" r:id="rId251" display="javascript:__doPostBack('ctl00$ContentPlaceHolder1$Grd_tot_detail$ctl18$hypapr','')"/>
    <hyperlink ref="F28" r:id="rId252" display="javascript:__doPostBack('ctl00$ContentPlaceHolder1$Grd_tot_detail$ctl18$hypmay','')"/>
    <hyperlink ref="G28" r:id="rId253" display="javascript:__doPostBack('ctl00$ContentPlaceHolder1$Grd_tot_detail$ctl18$hypjune','')"/>
    <hyperlink ref="H28" r:id="rId254" display="javascript:__doPostBack('ctl00$ContentPlaceHolder1$Grd_tot_detail$ctl18$hypjuly','')"/>
    <hyperlink ref="I28" r:id="rId255" display="javascript:__doPostBack('ctl00$ContentPlaceHolder1$Grd_tot_detail$ctl18$hypAugust','')"/>
    <hyperlink ref="J28" r:id="rId256" display="javascript:__doPostBack('ctl00$ContentPlaceHolder1$Grd_tot_detail$ctl18$hypSeptember','')"/>
    <hyperlink ref="K28" r:id="rId257" display="javascript:__doPostBack('ctl00$ContentPlaceHolder1$Grd_tot_detail$ctl18$hypOcteber','')"/>
    <hyperlink ref="L28" r:id="rId258" display="javascript:__doPostBack('ctl00$ContentPlaceHolder1$Grd_tot_detail$ctl18$hypNovember','')"/>
    <hyperlink ref="M28" r:id="rId259" display="javascript:__doPostBack('ctl00$ContentPlaceHolder1$Grd_tot_detail$ctl18$hypDecember','')"/>
    <hyperlink ref="N28" r:id="rId260" display="javascript:__doPostBack('ctl00$ContentPlaceHolder1$Grd_tot_detail$ctl18$hypJanuary','')"/>
    <hyperlink ref="O28" r:id="rId261" display="javascript:__doPostBack('ctl00$ContentPlaceHolder1$Grd_tot_detail$ctl18$hypFeb','')"/>
    <hyperlink ref="P28" r:id="rId262" display="javascript:__doPostBack('ctl00$ContentPlaceHolder1$Grd_tot_detail$ctl18$hypMarch','')"/>
    <hyperlink ref="C29" r:id="rId263" display="javascript:__doPostBack('ctl00$ContentPlaceHolder1$Grd_tot_detail$ctl19$lbtnttlsch','')"/>
    <hyperlink ref="D29" r:id="rId264" display="javascript:__doPostBack('ctl00$ContentPlaceHolder1$Grd_tot_detail$ctl19$lbtnfreezsch','')"/>
    <hyperlink ref="E29" r:id="rId265" display="javascript:__doPostBack('ctl00$ContentPlaceHolder1$Grd_tot_detail$ctl19$hypapr','')"/>
    <hyperlink ref="F29" r:id="rId266" display="javascript:__doPostBack('ctl00$ContentPlaceHolder1$Grd_tot_detail$ctl19$hypmay','')"/>
    <hyperlink ref="G29" r:id="rId267" display="javascript:__doPostBack('ctl00$ContentPlaceHolder1$Grd_tot_detail$ctl19$hypjune','')"/>
    <hyperlink ref="H29" r:id="rId268" display="javascript:__doPostBack('ctl00$ContentPlaceHolder1$Grd_tot_detail$ctl19$hypjuly','')"/>
    <hyperlink ref="I29" r:id="rId269" display="javascript:__doPostBack('ctl00$ContentPlaceHolder1$Grd_tot_detail$ctl19$hypAugust','')"/>
    <hyperlink ref="J29" r:id="rId270" display="javascript:__doPostBack('ctl00$ContentPlaceHolder1$Grd_tot_detail$ctl19$hypSeptember','')"/>
    <hyperlink ref="K29" r:id="rId271" display="javascript:__doPostBack('ctl00$ContentPlaceHolder1$Grd_tot_detail$ctl19$hypOcteber','')"/>
    <hyperlink ref="L29" r:id="rId272" display="javascript:__doPostBack('ctl00$ContentPlaceHolder1$Grd_tot_detail$ctl19$hypNovember','')"/>
    <hyperlink ref="M29" r:id="rId273" display="javascript:__doPostBack('ctl00$ContentPlaceHolder1$Grd_tot_detail$ctl19$hypDecember','')"/>
    <hyperlink ref="N29" r:id="rId274" display="javascript:__doPostBack('ctl00$ContentPlaceHolder1$Grd_tot_detail$ctl19$hypJanuary','')"/>
    <hyperlink ref="O29" r:id="rId275" display="javascript:__doPostBack('ctl00$ContentPlaceHolder1$Grd_tot_detail$ctl19$hypFeb','')"/>
    <hyperlink ref="P29" r:id="rId276" display="javascript:__doPostBack('ctl00$ContentPlaceHolder1$Grd_tot_detail$ctl19$hypMarch','')"/>
    <hyperlink ref="C30" r:id="rId277" display="javascript:__doPostBack('ctl00$ContentPlaceHolder1$Grd_tot_detail$ctl20$lbtnttlsch','')"/>
    <hyperlink ref="D30" r:id="rId278" display="javascript:__doPostBack('ctl00$ContentPlaceHolder1$Grd_tot_detail$ctl20$lbtnfreezsch','')"/>
    <hyperlink ref="E30" r:id="rId279" display="javascript:__doPostBack('ctl00$ContentPlaceHolder1$Grd_tot_detail$ctl20$hypapr','')"/>
    <hyperlink ref="F30" r:id="rId280" display="javascript:__doPostBack('ctl00$ContentPlaceHolder1$Grd_tot_detail$ctl20$hypmay','')"/>
    <hyperlink ref="G30" r:id="rId281" display="javascript:__doPostBack('ctl00$ContentPlaceHolder1$Grd_tot_detail$ctl20$hypjune','')"/>
    <hyperlink ref="H30" r:id="rId282" display="javascript:__doPostBack('ctl00$ContentPlaceHolder1$Grd_tot_detail$ctl20$hypjuly','')"/>
    <hyperlink ref="I30" r:id="rId283" display="javascript:__doPostBack('ctl00$ContentPlaceHolder1$Grd_tot_detail$ctl20$hypAugust','')"/>
    <hyperlink ref="J30" r:id="rId284" display="javascript:__doPostBack('ctl00$ContentPlaceHolder1$Grd_tot_detail$ctl20$hypSeptember','')"/>
    <hyperlink ref="K30" r:id="rId285" display="javascript:__doPostBack('ctl00$ContentPlaceHolder1$Grd_tot_detail$ctl20$hypOcteber','')"/>
    <hyperlink ref="L30" r:id="rId286" display="javascript:__doPostBack('ctl00$ContentPlaceHolder1$Grd_tot_detail$ctl20$hypNovember','')"/>
    <hyperlink ref="M30" r:id="rId287" display="javascript:__doPostBack('ctl00$ContentPlaceHolder1$Grd_tot_detail$ctl20$hypDecember','')"/>
    <hyperlink ref="N30" r:id="rId288" display="javascript:__doPostBack('ctl00$ContentPlaceHolder1$Grd_tot_detail$ctl20$hypJanuary','')"/>
    <hyperlink ref="O30" r:id="rId289" display="javascript:__doPostBack('ctl00$ContentPlaceHolder1$Grd_tot_detail$ctl20$hypFeb','')"/>
    <hyperlink ref="P30" r:id="rId290" display="javascript:__doPostBack('ctl00$ContentPlaceHolder1$Grd_tot_detail$ctl20$hypMarch','')"/>
    <hyperlink ref="C31" r:id="rId291" display="javascript:__doPostBack('ctl00$ContentPlaceHolder1$Grd_tot_detail$ctl21$lbtnttlsch','')"/>
    <hyperlink ref="D31" r:id="rId292" display="javascript:__doPostBack('ctl00$ContentPlaceHolder1$Grd_tot_detail$ctl21$lbtnfreezsch','')"/>
    <hyperlink ref="E31" r:id="rId293" display="javascript:__doPostBack('ctl00$ContentPlaceHolder1$Grd_tot_detail$ctl21$hypapr','')"/>
    <hyperlink ref="F31" r:id="rId294" display="javascript:__doPostBack('ctl00$ContentPlaceHolder1$Grd_tot_detail$ctl21$hypmay','')"/>
    <hyperlink ref="G31" r:id="rId295" display="javascript:__doPostBack('ctl00$ContentPlaceHolder1$Grd_tot_detail$ctl21$hypjune','')"/>
    <hyperlink ref="H31" r:id="rId296" display="javascript:__doPostBack('ctl00$ContentPlaceHolder1$Grd_tot_detail$ctl21$hypjuly','')"/>
    <hyperlink ref="I31" r:id="rId297" display="javascript:__doPostBack('ctl00$ContentPlaceHolder1$Grd_tot_detail$ctl21$hypAugust','')"/>
    <hyperlink ref="J31" r:id="rId298" display="javascript:__doPostBack('ctl00$ContentPlaceHolder1$Grd_tot_detail$ctl21$hypSeptember','')"/>
    <hyperlink ref="K31" r:id="rId299" display="javascript:__doPostBack('ctl00$ContentPlaceHolder1$Grd_tot_detail$ctl21$hypOcteber','')"/>
    <hyperlink ref="L31" r:id="rId300" display="javascript:__doPostBack('ctl00$ContentPlaceHolder1$Grd_tot_detail$ctl21$hypNovember','')"/>
    <hyperlink ref="M31" r:id="rId301" display="javascript:__doPostBack('ctl00$ContentPlaceHolder1$Grd_tot_detail$ctl21$hypDecember','')"/>
    <hyperlink ref="N31" r:id="rId302" display="javascript:__doPostBack('ctl00$ContentPlaceHolder1$Grd_tot_detail$ctl21$hypJanuary','')"/>
    <hyperlink ref="O31" r:id="rId303" display="javascript:__doPostBack('ctl00$ContentPlaceHolder1$Grd_tot_detail$ctl21$hypFeb','')"/>
    <hyperlink ref="P31" r:id="rId304" display="javascript:__doPostBack('ctl00$ContentPlaceHolder1$Grd_tot_detail$ctl21$hypMarch','')"/>
    <hyperlink ref="C32" r:id="rId305" display="javascript:__doPostBack('ctl00$ContentPlaceHolder1$Grd_tot_detail$ctl22$lbtnttlsch','')"/>
    <hyperlink ref="D32" r:id="rId306" display="javascript:__doPostBack('ctl00$ContentPlaceHolder1$Grd_tot_detail$ctl22$lbtnfreezsch','')"/>
    <hyperlink ref="E32" r:id="rId307" display="javascript:__doPostBack('ctl00$ContentPlaceHolder1$Grd_tot_detail$ctl22$hypapr','')"/>
    <hyperlink ref="F32" r:id="rId308" display="javascript:__doPostBack('ctl00$ContentPlaceHolder1$Grd_tot_detail$ctl22$hypmay','')"/>
    <hyperlink ref="G32" r:id="rId309" display="javascript:__doPostBack('ctl00$ContentPlaceHolder1$Grd_tot_detail$ctl22$hypjune','')"/>
    <hyperlink ref="H32" r:id="rId310" display="javascript:__doPostBack('ctl00$ContentPlaceHolder1$Grd_tot_detail$ctl22$hypjuly','')"/>
    <hyperlink ref="I32" r:id="rId311" display="javascript:__doPostBack('ctl00$ContentPlaceHolder1$Grd_tot_detail$ctl22$hypAugust','')"/>
    <hyperlink ref="J32" r:id="rId312" display="javascript:__doPostBack('ctl00$ContentPlaceHolder1$Grd_tot_detail$ctl22$hypSeptember','')"/>
    <hyperlink ref="K32" r:id="rId313" display="javascript:__doPostBack('ctl00$ContentPlaceHolder1$Grd_tot_detail$ctl22$hypOcteber','')"/>
    <hyperlink ref="L32" r:id="rId314" display="javascript:__doPostBack('ctl00$ContentPlaceHolder1$Grd_tot_detail$ctl22$hypNovember','')"/>
    <hyperlink ref="M32" r:id="rId315" display="javascript:__doPostBack('ctl00$ContentPlaceHolder1$Grd_tot_detail$ctl22$hypDecember','')"/>
    <hyperlink ref="N32" r:id="rId316" display="javascript:__doPostBack('ctl00$ContentPlaceHolder1$Grd_tot_detail$ctl22$hypJanuary','')"/>
    <hyperlink ref="O32" r:id="rId317" display="javascript:__doPostBack('ctl00$ContentPlaceHolder1$Grd_tot_detail$ctl22$hypFeb','')"/>
    <hyperlink ref="P32" r:id="rId318" display="javascript:__doPostBack('ctl00$ContentPlaceHolder1$Grd_tot_detail$ctl22$hypMarch','')"/>
    <hyperlink ref="C33" r:id="rId319" display="javascript:__doPostBack('ctl00$ContentPlaceHolder1$Grd_tot_detail$ctl23$lbtnttlsch','')"/>
    <hyperlink ref="D33" r:id="rId320" display="javascript:__doPostBack('ctl00$ContentPlaceHolder1$Grd_tot_detail$ctl23$lbtnfreezsch','')"/>
    <hyperlink ref="E33" r:id="rId321" display="javascript:__doPostBack('ctl00$ContentPlaceHolder1$Grd_tot_detail$ctl23$hypapr','')"/>
    <hyperlink ref="F33" r:id="rId322" display="javascript:__doPostBack('ctl00$ContentPlaceHolder1$Grd_tot_detail$ctl23$hypmay','')"/>
    <hyperlink ref="G33" r:id="rId323" display="javascript:__doPostBack('ctl00$ContentPlaceHolder1$Grd_tot_detail$ctl23$hypjune','')"/>
    <hyperlink ref="H33" r:id="rId324" display="javascript:__doPostBack('ctl00$ContentPlaceHolder1$Grd_tot_detail$ctl23$hypjuly','')"/>
    <hyperlink ref="I33" r:id="rId325" display="javascript:__doPostBack('ctl00$ContentPlaceHolder1$Grd_tot_detail$ctl23$hypAugust','')"/>
    <hyperlink ref="J33" r:id="rId326" display="javascript:__doPostBack('ctl00$ContentPlaceHolder1$Grd_tot_detail$ctl23$hypSeptember','')"/>
    <hyperlink ref="K33" r:id="rId327" display="javascript:__doPostBack('ctl00$ContentPlaceHolder1$Grd_tot_detail$ctl23$hypOcteber','')"/>
    <hyperlink ref="L33" r:id="rId328" display="javascript:__doPostBack('ctl00$ContentPlaceHolder1$Grd_tot_detail$ctl23$hypNovember','')"/>
    <hyperlink ref="M33" r:id="rId329" display="javascript:__doPostBack('ctl00$ContentPlaceHolder1$Grd_tot_detail$ctl23$hypDecember','')"/>
    <hyperlink ref="N33" r:id="rId330" display="javascript:__doPostBack('ctl00$ContentPlaceHolder1$Grd_tot_detail$ctl23$hypJanuary','')"/>
    <hyperlink ref="O33" r:id="rId331" display="javascript:__doPostBack('ctl00$ContentPlaceHolder1$Grd_tot_detail$ctl23$hypFeb','')"/>
    <hyperlink ref="P33" r:id="rId332" display="javascript:__doPostBack('ctl00$ContentPlaceHolder1$Grd_tot_detail$ctl23$hypMarch','')"/>
    <hyperlink ref="C34" r:id="rId333" display="javascript:__doPostBack('ctl00$ContentPlaceHolder1$Grd_tot_detail$ctl24$lbtnttlsch','')"/>
    <hyperlink ref="D34" r:id="rId334" display="javascript:__doPostBack('ctl00$ContentPlaceHolder1$Grd_tot_detail$ctl24$lbtnfreezsch','')"/>
    <hyperlink ref="E34" r:id="rId335" display="javascript:__doPostBack('ctl00$ContentPlaceHolder1$Grd_tot_detail$ctl24$hypapr','')"/>
    <hyperlink ref="F34" r:id="rId336" display="javascript:__doPostBack('ctl00$ContentPlaceHolder1$Grd_tot_detail$ctl24$hypmay','')"/>
    <hyperlink ref="G34" r:id="rId337" display="javascript:__doPostBack('ctl00$ContentPlaceHolder1$Grd_tot_detail$ctl24$hypjune','')"/>
    <hyperlink ref="H34" r:id="rId338" display="javascript:__doPostBack('ctl00$ContentPlaceHolder1$Grd_tot_detail$ctl24$hypjuly','')"/>
    <hyperlink ref="I34" r:id="rId339" display="javascript:__doPostBack('ctl00$ContentPlaceHolder1$Grd_tot_detail$ctl24$hypAugust','')"/>
    <hyperlink ref="J34" r:id="rId340" display="javascript:__doPostBack('ctl00$ContentPlaceHolder1$Grd_tot_detail$ctl24$hypSeptember','')"/>
    <hyperlink ref="K34" r:id="rId341" display="javascript:__doPostBack('ctl00$ContentPlaceHolder1$Grd_tot_detail$ctl24$hypOcteber','')"/>
    <hyperlink ref="L34" r:id="rId342" display="javascript:__doPostBack('ctl00$ContentPlaceHolder1$Grd_tot_detail$ctl24$hypNovember','')"/>
    <hyperlink ref="M34" r:id="rId343" display="javascript:__doPostBack('ctl00$ContentPlaceHolder1$Grd_tot_detail$ctl24$hypDecember','')"/>
    <hyperlink ref="N34" r:id="rId344" display="javascript:__doPostBack('ctl00$ContentPlaceHolder1$Grd_tot_detail$ctl24$hypJanuary','')"/>
    <hyperlink ref="O34" r:id="rId345" display="javascript:__doPostBack('ctl00$ContentPlaceHolder1$Grd_tot_detail$ctl24$hypFeb','')"/>
    <hyperlink ref="P34" r:id="rId346" display="javascript:__doPostBack('ctl00$ContentPlaceHolder1$Grd_tot_detail$ctl24$hypMarch','')"/>
    <hyperlink ref="C35" r:id="rId347" display="javascript:__doPostBack('ctl00$ContentPlaceHolder1$Grd_tot_detail$ctl25$lbtnttlsch','')"/>
    <hyperlink ref="D35" r:id="rId348" display="javascript:__doPostBack('ctl00$ContentPlaceHolder1$Grd_tot_detail$ctl25$lbtnfreezsch','')"/>
    <hyperlink ref="E35" r:id="rId349" display="javascript:__doPostBack('ctl00$ContentPlaceHolder1$Grd_tot_detail$ctl25$hypapr','')"/>
    <hyperlink ref="F35" r:id="rId350" display="javascript:__doPostBack('ctl00$ContentPlaceHolder1$Grd_tot_detail$ctl25$hypmay','')"/>
    <hyperlink ref="G35" r:id="rId351" display="javascript:__doPostBack('ctl00$ContentPlaceHolder1$Grd_tot_detail$ctl25$hypjune','')"/>
    <hyperlink ref="H35" r:id="rId352" display="javascript:__doPostBack('ctl00$ContentPlaceHolder1$Grd_tot_detail$ctl25$hypjuly','')"/>
    <hyperlink ref="I35" r:id="rId353" display="javascript:__doPostBack('ctl00$ContentPlaceHolder1$Grd_tot_detail$ctl25$hypAugust','')"/>
    <hyperlink ref="J35" r:id="rId354" display="javascript:__doPostBack('ctl00$ContentPlaceHolder1$Grd_tot_detail$ctl25$hypSeptember','')"/>
    <hyperlink ref="K35" r:id="rId355" display="javascript:__doPostBack('ctl00$ContentPlaceHolder1$Grd_tot_detail$ctl25$hypOcteber','')"/>
    <hyperlink ref="L35" r:id="rId356" display="javascript:__doPostBack('ctl00$ContentPlaceHolder1$Grd_tot_detail$ctl25$hypNovember','')"/>
    <hyperlink ref="M35" r:id="rId357" display="javascript:__doPostBack('ctl00$ContentPlaceHolder1$Grd_tot_detail$ctl25$hypDecember','')"/>
    <hyperlink ref="N35" r:id="rId358" display="javascript:__doPostBack('ctl00$ContentPlaceHolder1$Grd_tot_detail$ctl25$hypJanuary','')"/>
    <hyperlink ref="O35" r:id="rId359" display="javascript:__doPostBack('ctl00$ContentPlaceHolder1$Grd_tot_detail$ctl25$hypFeb','')"/>
    <hyperlink ref="P35" r:id="rId360" display="javascript:__doPostBack('ctl00$ContentPlaceHolder1$Grd_tot_detail$ctl25$hypMarch','')"/>
  </hyperlink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361"/>
  <drawing r:id="rId362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232CD"/>
    <pageSetUpPr fitToPage="1"/>
  </sheetPr>
  <dimension ref="A1:P44"/>
  <sheetViews>
    <sheetView view="pageBreakPreview" zoomScale="90" zoomScaleSheetLayoutView="90" workbookViewId="0">
      <selection activeCell="C14" sqref="C14"/>
    </sheetView>
  </sheetViews>
  <sheetFormatPr defaultColWidth="9.140625" defaultRowHeight="12.75"/>
  <cols>
    <col min="1" max="1" width="7.28515625" style="694" customWidth="1"/>
    <col min="2" max="2" width="23.7109375" style="694" customWidth="1"/>
    <col min="3" max="3" width="11.140625" style="694" customWidth="1"/>
    <col min="4" max="4" width="13.42578125" style="694" customWidth="1"/>
    <col min="5" max="16" width="8.7109375" style="694" customWidth="1"/>
    <col min="17" max="16384" width="9.140625" style="694"/>
  </cols>
  <sheetData>
    <row r="1" spans="1:16">
      <c r="H1" s="1234"/>
      <c r="I1" s="1234"/>
      <c r="L1" s="1235"/>
      <c r="M1" s="1235"/>
      <c r="O1" s="1235" t="s">
        <v>513</v>
      </c>
      <c r="P1" s="1235"/>
    </row>
    <row r="2" spans="1:16">
      <c r="A2" s="1234" t="s">
        <v>600</v>
      </c>
      <c r="B2" s="1234"/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1234"/>
      <c r="N2" s="1234"/>
      <c r="O2" s="1234"/>
      <c r="P2" s="1234"/>
    </row>
    <row r="3" spans="1:16" s="724" customFormat="1" ht="15.75">
      <c r="A3" s="1233" t="s">
        <v>860</v>
      </c>
      <c r="B3" s="1233"/>
      <c r="C3" s="1233"/>
      <c r="D3" s="1233"/>
      <c r="E3" s="1233"/>
      <c r="F3" s="1233"/>
      <c r="G3" s="1233"/>
      <c r="H3" s="1233"/>
      <c r="I3" s="1233"/>
      <c r="J3" s="1233"/>
      <c r="K3" s="1233"/>
      <c r="L3" s="1233"/>
      <c r="M3" s="1233"/>
      <c r="N3" s="1233"/>
      <c r="O3" s="1233"/>
      <c r="P3" s="1233"/>
    </row>
    <row r="4" spans="1:16" s="724" customFormat="1" ht="20.25" customHeight="1">
      <c r="A4" s="1233" t="s">
        <v>938</v>
      </c>
      <c r="B4" s="1233"/>
      <c r="C4" s="1233"/>
      <c r="D4" s="1233"/>
      <c r="E4" s="1233"/>
      <c r="F4" s="1233"/>
      <c r="G4" s="1233"/>
      <c r="H4" s="1233"/>
      <c r="I4" s="1233"/>
      <c r="J4" s="1233"/>
      <c r="K4" s="1233"/>
      <c r="L4" s="1233"/>
      <c r="M4" s="1233"/>
      <c r="N4" s="1233"/>
      <c r="O4" s="1233"/>
      <c r="P4" s="1233"/>
    </row>
    <row r="6" spans="1:16">
      <c r="A6" s="411" t="s">
        <v>700</v>
      </c>
      <c r="B6" s="411"/>
      <c r="C6" s="725"/>
      <c r="D6" s="725"/>
      <c r="E6" s="725"/>
      <c r="F6" s="725"/>
      <c r="G6" s="725"/>
      <c r="H6" s="725"/>
      <c r="I6" s="725"/>
      <c r="J6" s="725"/>
    </row>
    <row r="7" spans="1:16">
      <c r="A7" s="411"/>
      <c r="B7" s="411"/>
      <c r="C7" s="725"/>
      <c r="D7" s="725"/>
      <c r="E7" s="725"/>
      <c r="F7" s="725"/>
      <c r="G7" s="725"/>
      <c r="H7" s="725"/>
      <c r="I7" s="725"/>
      <c r="J7" s="725"/>
    </row>
    <row r="8" spans="1:16">
      <c r="A8" s="1236" t="s">
        <v>1018</v>
      </c>
      <c r="B8" s="1237"/>
      <c r="C8" s="1237"/>
      <c r="D8" s="1237"/>
      <c r="E8" s="1237"/>
      <c r="F8" s="1238"/>
      <c r="G8" s="725"/>
      <c r="H8" s="725"/>
      <c r="I8" s="725"/>
      <c r="J8" s="725"/>
    </row>
    <row r="9" spans="1:16">
      <c r="A9" s="1239" t="s">
        <v>1019</v>
      </c>
      <c r="B9" s="1240"/>
      <c r="C9" s="1240"/>
      <c r="D9" s="1240"/>
      <c r="E9" s="1240"/>
      <c r="F9" s="1241"/>
    </row>
    <row r="10" spans="1:16" s="726" customFormat="1" ht="15" customHeight="1">
      <c r="A10" s="694"/>
      <c r="B10" s="694"/>
      <c r="C10" s="694"/>
      <c r="D10" s="694"/>
      <c r="E10" s="694"/>
      <c r="F10" s="694"/>
      <c r="G10" s="694"/>
      <c r="H10" s="694"/>
      <c r="I10" s="694"/>
      <c r="J10" s="694"/>
      <c r="K10" s="515"/>
      <c r="L10" s="515"/>
      <c r="M10" s="515"/>
      <c r="N10" s="1242" t="s">
        <v>870</v>
      </c>
      <c r="O10" s="1242"/>
      <c r="P10" s="1242"/>
    </row>
    <row r="11" spans="1:16" s="726" customFormat="1" ht="20.25" customHeight="1">
      <c r="A11" s="1126" t="s">
        <v>2</v>
      </c>
      <c r="B11" s="1126" t="s">
        <v>3</v>
      </c>
      <c r="C11" s="1243" t="s">
        <v>247</v>
      </c>
      <c r="D11" s="1243" t="s">
        <v>512</v>
      </c>
      <c r="E11" s="1245" t="s">
        <v>625</v>
      </c>
      <c r="F11" s="1245"/>
      <c r="G11" s="1245"/>
      <c r="H11" s="1245"/>
      <c r="I11" s="1245"/>
      <c r="J11" s="1245"/>
      <c r="K11" s="1245"/>
      <c r="L11" s="1245"/>
      <c r="M11" s="1245"/>
      <c r="N11" s="1245"/>
      <c r="O11" s="1245"/>
      <c r="P11" s="1245"/>
    </row>
    <row r="12" spans="1:16" s="726" customFormat="1" ht="52.5" customHeight="1">
      <c r="A12" s="1164"/>
      <c r="B12" s="1164"/>
      <c r="C12" s="1244"/>
      <c r="D12" s="1244"/>
      <c r="E12" s="727" t="s">
        <v>926</v>
      </c>
      <c r="F12" s="727" t="s">
        <v>929</v>
      </c>
      <c r="G12" s="727" t="s">
        <v>930</v>
      </c>
      <c r="H12" s="727" t="s">
        <v>931</v>
      </c>
      <c r="I12" s="727" t="s">
        <v>932</v>
      </c>
      <c r="J12" s="727" t="s">
        <v>933</v>
      </c>
      <c r="K12" s="727" t="s">
        <v>934</v>
      </c>
      <c r="L12" s="727" t="s">
        <v>935</v>
      </c>
      <c r="M12" s="727" t="s">
        <v>927</v>
      </c>
      <c r="N12" s="728" t="s">
        <v>928</v>
      </c>
      <c r="O12" s="728" t="s">
        <v>936</v>
      </c>
      <c r="P12" s="728" t="s">
        <v>937</v>
      </c>
    </row>
    <row r="13" spans="1:16" s="726" customFormat="1" ht="12.75" customHeight="1">
      <c r="A13" s="729">
        <v>1</v>
      </c>
      <c r="B13" s="729">
        <v>2</v>
      </c>
      <c r="C13" s="729">
        <v>3</v>
      </c>
      <c r="D13" s="729">
        <v>4</v>
      </c>
      <c r="E13" s="729">
        <v>5</v>
      </c>
      <c r="F13" s="729">
        <v>6</v>
      </c>
      <c r="G13" s="729">
        <v>7</v>
      </c>
      <c r="H13" s="729">
        <v>8</v>
      </c>
      <c r="I13" s="729">
        <v>9</v>
      </c>
      <c r="J13" s="729">
        <v>10</v>
      </c>
      <c r="K13" s="729">
        <v>11</v>
      </c>
      <c r="L13" s="729">
        <v>12</v>
      </c>
      <c r="M13" s="729">
        <v>13</v>
      </c>
      <c r="N13" s="729">
        <v>14</v>
      </c>
      <c r="O13" s="729">
        <v>15</v>
      </c>
      <c r="P13" s="729">
        <v>16</v>
      </c>
    </row>
    <row r="14" spans="1:16" ht="15" customHeight="1">
      <c r="A14" s="630">
        <v>1</v>
      </c>
      <c r="B14" s="730" t="s">
        <v>652</v>
      </c>
      <c r="C14" s="812">
        <v>1639</v>
      </c>
      <c r="D14" s="812">
        <v>1608</v>
      </c>
      <c r="E14" s="813">
        <v>1157</v>
      </c>
      <c r="F14" s="813">
        <v>865</v>
      </c>
      <c r="G14" s="813">
        <v>985</v>
      </c>
      <c r="H14" s="813">
        <v>1340</v>
      </c>
      <c r="I14" s="813">
        <v>1349</v>
      </c>
      <c r="J14" s="813">
        <v>1375</v>
      </c>
      <c r="K14" s="813">
        <v>1386</v>
      </c>
      <c r="L14" s="813">
        <v>1227</v>
      </c>
      <c r="M14" s="813">
        <v>1298</v>
      </c>
      <c r="N14" s="813">
        <v>1328</v>
      </c>
      <c r="O14" s="813">
        <v>1287</v>
      </c>
      <c r="P14" s="813">
        <v>1292</v>
      </c>
    </row>
    <row r="15" spans="1:16" ht="15" customHeight="1">
      <c r="A15" s="630">
        <v>2</v>
      </c>
      <c r="B15" s="730" t="s">
        <v>653</v>
      </c>
      <c r="C15" s="814">
        <v>4964</v>
      </c>
      <c r="D15" s="814">
        <v>4875</v>
      </c>
      <c r="E15" s="813">
        <v>4660</v>
      </c>
      <c r="F15" s="813">
        <v>4647</v>
      </c>
      <c r="G15" s="813">
        <v>4609</v>
      </c>
      <c r="H15" s="813">
        <v>4713</v>
      </c>
      <c r="I15" s="813">
        <v>4730</v>
      </c>
      <c r="J15" s="813">
        <v>4791</v>
      </c>
      <c r="K15" s="813">
        <v>4733</v>
      </c>
      <c r="L15" s="813">
        <v>4532</v>
      </c>
      <c r="M15" s="813">
        <v>4567</v>
      </c>
      <c r="N15" s="813">
        <v>4471</v>
      </c>
      <c r="O15" s="813">
        <v>4439</v>
      </c>
      <c r="P15" s="813">
        <v>4517</v>
      </c>
    </row>
    <row r="16" spans="1:16" ht="15" customHeight="1">
      <c r="A16" s="630">
        <v>3</v>
      </c>
      <c r="B16" s="730" t="s">
        <v>654</v>
      </c>
      <c r="C16" s="812">
        <v>3924</v>
      </c>
      <c r="D16" s="812">
        <v>3879</v>
      </c>
      <c r="E16" s="813">
        <v>3408</v>
      </c>
      <c r="F16" s="813">
        <v>3377</v>
      </c>
      <c r="G16" s="813">
        <v>3114</v>
      </c>
      <c r="H16" s="813">
        <v>3423</v>
      </c>
      <c r="I16" s="813">
        <v>3506</v>
      </c>
      <c r="J16" s="813">
        <v>3582</v>
      </c>
      <c r="K16" s="813">
        <v>3606</v>
      </c>
      <c r="L16" s="813">
        <v>3400</v>
      </c>
      <c r="M16" s="813">
        <v>3366</v>
      </c>
      <c r="N16" s="813">
        <v>3397</v>
      </c>
      <c r="O16" s="813">
        <v>3371</v>
      </c>
      <c r="P16" s="813">
        <v>3432</v>
      </c>
    </row>
    <row r="17" spans="1:16" s="731" customFormat="1" ht="15" customHeight="1">
      <c r="A17" s="630">
        <v>4</v>
      </c>
      <c r="B17" s="730" t="s">
        <v>655</v>
      </c>
      <c r="C17" s="814">
        <v>4734</v>
      </c>
      <c r="D17" s="814">
        <v>4661</v>
      </c>
      <c r="E17" s="813">
        <v>4639</v>
      </c>
      <c r="F17" s="813">
        <v>4624</v>
      </c>
      <c r="G17" s="813">
        <v>4544</v>
      </c>
      <c r="H17" s="813">
        <v>4666</v>
      </c>
      <c r="I17" s="813">
        <v>4677</v>
      </c>
      <c r="J17" s="813">
        <v>4675</v>
      </c>
      <c r="K17" s="813">
        <v>4669</v>
      </c>
      <c r="L17" s="813">
        <v>4532</v>
      </c>
      <c r="M17" s="813">
        <v>4584</v>
      </c>
      <c r="N17" s="813">
        <v>4639</v>
      </c>
      <c r="O17" s="813">
        <v>4622</v>
      </c>
      <c r="P17" s="813">
        <v>4628</v>
      </c>
    </row>
    <row r="18" spans="1:16" s="731" customFormat="1" ht="15" customHeight="1">
      <c r="A18" s="630">
        <v>5</v>
      </c>
      <c r="B18" s="730" t="s">
        <v>656</v>
      </c>
      <c r="C18" s="815">
        <v>3250</v>
      </c>
      <c r="D18" s="815">
        <v>3165</v>
      </c>
      <c r="E18" s="813">
        <v>2376</v>
      </c>
      <c r="F18" s="813">
        <v>2349</v>
      </c>
      <c r="G18" s="813">
        <v>2100</v>
      </c>
      <c r="H18" s="813">
        <v>2472</v>
      </c>
      <c r="I18" s="813">
        <v>2639</v>
      </c>
      <c r="J18" s="813">
        <v>2675</v>
      </c>
      <c r="K18" s="813">
        <v>2681</v>
      </c>
      <c r="L18" s="813">
        <v>2291</v>
      </c>
      <c r="M18" s="813">
        <v>2263</v>
      </c>
      <c r="N18" s="813">
        <v>2568</v>
      </c>
      <c r="O18" s="813">
        <v>2563</v>
      </c>
      <c r="P18" s="813">
        <v>2573</v>
      </c>
    </row>
    <row r="19" spans="1:16" s="731" customFormat="1" ht="15" customHeight="1">
      <c r="A19" s="630">
        <v>6</v>
      </c>
      <c r="B19" s="730" t="s">
        <v>657</v>
      </c>
      <c r="C19" s="815">
        <v>2238</v>
      </c>
      <c r="D19" s="815">
        <v>2180</v>
      </c>
      <c r="E19" s="813">
        <v>1633</v>
      </c>
      <c r="F19" s="813">
        <v>1584</v>
      </c>
      <c r="G19" s="813">
        <v>1501</v>
      </c>
      <c r="H19" s="813">
        <v>1582</v>
      </c>
      <c r="I19" s="813">
        <v>1581</v>
      </c>
      <c r="J19" s="813">
        <v>1632</v>
      </c>
      <c r="K19" s="813">
        <v>1594</v>
      </c>
      <c r="L19" s="813">
        <v>1650</v>
      </c>
      <c r="M19" s="813">
        <v>1621</v>
      </c>
      <c r="N19" s="813">
        <v>1720</v>
      </c>
      <c r="O19" s="813">
        <v>1699</v>
      </c>
      <c r="P19" s="813">
        <v>1734</v>
      </c>
    </row>
    <row r="20" spans="1:16" ht="15" customHeight="1">
      <c r="A20" s="630">
        <v>7</v>
      </c>
      <c r="B20" s="730" t="s">
        <v>658</v>
      </c>
      <c r="C20" s="814">
        <v>3023</v>
      </c>
      <c r="D20" s="814">
        <v>2947</v>
      </c>
      <c r="E20" s="813">
        <v>2876</v>
      </c>
      <c r="F20" s="813">
        <v>2735</v>
      </c>
      <c r="G20" s="813">
        <v>2515</v>
      </c>
      <c r="H20" s="813">
        <v>3019</v>
      </c>
      <c r="I20" s="813">
        <v>3018</v>
      </c>
      <c r="J20" s="813">
        <v>2991</v>
      </c>
      <c r="K20" s="813">
        <v>2980</v>
      </c>
      <c r="L20" s="813">
        <v>2789</v>
      </c>
      <c r="M20" s="813">
        <v>2807</v>
      </c>
      <c r="N20" s="813">
        <v>2935</v>
      </c>
      <c r="O20" s="813">
        <v>2909</v>
      </c>
      <c r="P20" s="813">
        <v>2857</v>
      </c>
    </row>
    <row r="21" spans="1:16" ht="15" customHeight="1">
      <c r="A21" s="630">
        <v>8</v>
      </c>
      <c r="B21" s="730" t="s">
        <v>659</v>
      </c>
      <c r="C21" s="814">
        <v>1048</v>
      </c>
      <c r="D21" s="814">
        <v>1494</v>
      </c>
      <c r="E21" s="813">
        <v>381</v>
      </c>
      <c r="F21" s="813">
        <v>465</v>
      </c>
      <c r="G21" s="813">
        <v>482</v>
      </c>
      <c r="H21" s="813">
        <v>426</v>
      </c>
      <c r="I21" s="813">
        <v>448</v>
      </c>
      <c r="J21" s="813">
        <v>717</v>
      </c>
      <c r="K21" s="813">
        <v>752</v>
      </c>
      <c r="L21" s="813">
        <v>710</v>
      </c>
      <c r="M21" s="813">
        <v>617</v>
      </c>
      <c r="N21" s="813">
        <v>64</v>
      </c>
      <c r="O21" s="813">
        <v>525</v>
      </c>
      <c r="P21" s="813">
        <v>697</v>
      </c>
    </row>
    <row r="22" spans="1:16" ht="15" customHeight="1">
      <c r="A22" s="630">
        <v>9</v>
      </c>
      <c r="B22" s="730" t="s">
        <v>660</v>
      </c>
      <c r="C22" s="814">
        <v>4172</v>
      </c>
      <c r="D22" s="814">
        <v>4148</v>
      </c>
      <c r="E22" s="813">
        <v>3967</v>
      </c>
      <c r="F22" s="813">
        <v>3928</v>
      </c>
      <c r="G22" s="813">
        <v>3839</v>
      </c>
      <c r="H22" s="813">
        <v>4161</v>
      </c>
      <c r="I22" s="813">
        <v>4165</v>
      </c>
      <c r="J22" s="813">
        <v>4157</v>
      </c>
      <c r="K22" s="813">
        <v>4146</v>
      </c>
      <c r="L22" s="813">
        <v>4049</v>
      </c>
      <c r="M22" s="813">
        <v>4080</v>
      </c>
      <c r="N22" s="813">
        <v>4101</v>
      </c>
      <c r="O22" s="813">
        <v>4113</v>
      </c>
      <c r="P22" s="813">
        <v>4097</v>
      </c>
    </row>
    <row r="23" spans="1:16" ht="15" customHeight="1">
      <c r="A23" s="630">
        <v>10</v>
      </c>
      <c r="B23" s="730" t="s">
        <v>661</v>
      </c>
      <c r="C23" s="814">
        <v>3043</v>
      </c>
      <c r="D23" s="814">
        <v>2810</v>
      </c>
      <c r="E23" s="813">
        <v>2659</v>
      </c>
      <c r="F23" s="813">
        <v>2619</v>
      </c>
      <c r="G23" s="813">
        <v>2487</v>
      </c>
      <c r="H23" s="813">
        <v>2885</v>
      </c>
      <c r="I23" s="813">
        <v>2878</v>
      </c>
      <c r="J23" s="813">
        <v>2917</v>
      </c>
      <c r="K23" s="813">
        <v>2921</v>
      </c>
      <c r="L23" s="813">
        <v>2734</v>
      </c>
      <c r="M23" s="813">
        <v>2654</v>
      </c>
      <c r="N23" s="813">
        <v>2814</v>
      </c>
      <c r="O23" s="813">
        <v>2845</v>
      </c>
      <c r="P23" s="813">
        <v>2898</v>
      </c>
    </row>
    <row r="24" spans="1:16" ht="15" customHeight="1">
      <c r="A24" s="630">
        <v>11</v>
      </c>
      <c r="B24" s="730" t="s">
        <v>662</v>
      </c>
      <c r="C24" s="814">
        <v>2262</v>
      </c>
      <c r="D24" s="814">
        <v>2245</v>
      </c>
      <c r="E24" s="813">
        <v>1981</v>
      </c>
      <c r="F24" s="813">
        <v>1904</v>
      </c>
      <c r="G24" s="813">
        <v>1769</v>
      </c>
      <c r="H24" s="813">
        <v>1981</v>
      </c>
      <c r="I24" s="813">
        <v>2040</v>
      </c>
      <c r="J24" s="813">
        <v>2030</v>
      </c>
      <c r="K24" s="813">
        <v>1990</v>
      </c>
      <c r="L24" s="813">
        <v>1858</v>
      </c>
      <c r="M24" s="813">
        <v>1829</v>
      </c>
      <c r="N24" s="813">
        <v>1879</v>
      </c>
      <c r="O24" s="813">
        <v>1847</v>
      </c>
      <c r="P24" s="813">
        <v>1884</v>
      </c>
    </row>
    <row r="25" spans="1:16" ht="15" customHeight="1">
      <c r="A25" s="630">
        <v>12</v>
      </c>
      <c r="B25" s="730" t="s">
        <v>663</v>
      </c>
      <c r="C25" s="814">
        <v>2089</v>
      </c>
      <c r="D25" s="814">
        <v>2019</v>
      </c>
      <c r="E25" s="813">
        <v>1896</v>
      </c>
      <c r="F25" s="813">
        <v>1876</v>
      </c>
      <c r="G25" s="813">
        <v>1849</v>
      </c>
      <c r="H25" s="813">
        <v>1906</v>
      </c>
      <c r="I25" s="813">
        <v>1905</v>
      </c>
      <c r="J25" s="813">
        <v>1905</v>
      </c>
      <c r="K25" s="813">
        <v>1900</v>
      </c>
      <c r="L25" s="813">
        <v>1877</v>
      </c>
      <c r="M25" s="813">
        <v>1857</v>
      </c>
      <c r="N25" s="813">
        <v>1873</v>
      </c>
      <c r="O25" s="813">
        <v>1884</v>
      </c>
      <c r="P25" s="813">
        <v>1881</v>
      </c>
    </row>
    <row r="26" spans="1:16" ht="15" customHeight="1">
      <c r="A26" s="630">
        <v>13</v>
      </c>
      <c r="B26" s="730" t="s">
        <v>664</v>
      </c>
      <c r="C26" s="814">
        <v>3297</v>
      </c>
      <c r="D26" s="814">
        <v>3163</v>
      </c>
      <c r="E26" s="813">
        <v>3298</v>
      </c>
      <c r="F26" s="813">
        <v>3233</v>
      </c>
      <c r="G26" s="813">
        <v>2838</v>
      </c>
      <c r="H26" s="813">
        <v>3301</v>
      </c>
      <c r="I26" s="813">
        <v>3302</v>
      </c>
      <c r="J26" s="813">
        <v>3302</v>
      </c>
      <c r="K26" s="813">
        <v>3295</v>
      </c>
      <c r="L26" s="813">
        <v>3261</v>
      </c>
      <c r="M26" s="813">
        <v>3295</v>
      </c>
      <c r="N26" s="813">
        <v>3297</v>
      </c>
      <c r="O26" s="813">
        <v>3297</v>
      </c>
      <c r="P26" s="813">
        <v>3297</v>
      </c>
    </row>
    <row r="27" spans="1:16" ht="15" customHeight="1">
      <c r="A27" s="630">
        <v>14</v>
      </c>
      <c r="B27" s="730" t="s">
        <v>665</v>
      </c>
      <c r="C27" s="814">
        <v>5871</v>
      </c>
      <c r="D27" s="814">
        <v>5814</v>
      </c>
      <c r="E27" s="813">
        <v>5350</v>
      </c>
      <c r="F27" s="813">
        <v>5349</v>
      </c>
      <c r="G27" s="813">
        <v>4869</v>
      </c>
      <c r="H27" s="813">
        <v>5408</v>
      </c>
      <c r="I27" s="813">
        <v>5373</v>
      </c>
      <c r="J27" s="813">
        <v>5506</v>
      </c>
      <c r="K27" s="813">
        <v>5568</v>
      </c>
      <c r="L27" s="813">
        <v>5078</v>
      </c>
      <c r="M27" s="813">
        <v>5292</v>
      </c>
      <c r="N27" s="813">
        <v>5279</v>
      </c>
      <c r="O27" s="813">
        <v>5341</v>
      </c>
      <c r="P27" s="813">
        <v>5413</v>
      </c>
    </row>
    <row r="28" spans="1:16" ht="15" customHeight="1">
      <c r="A28" s="630">
        <v>15</v>
      </c>
      <c r="B28" s="730" t="s">
        <v>666</v>
      </c>
      <c r="C28" s="814">
        <v>5912</v>
      </c>
      <c r="D28" s="814">
        <v>5888</v>
      </c>
      <c r="E28" s="813">
        <v>5116</v>
      </c>
      <c r="F28" s="813">
        <v>5055</v>
      </c>
      <c r="G28" s="813">
        <v>4888</v>
      </c>
      <c r="H28" s="813">
        <v>5250</v>
      </c>
      <c r="I28" s="813">
        <v>5350</v>
      </c>
      <c r="J28" s="813">
        <v>5450</v>
      </c>
      <c r="K28" s="813">
        <v>5495</v>
      </c>
      <c r="L28" s="813">
        <v>5198</v>
      </c>
      <c r="M28" s="813">
        <v>5086</v>
      </c>
      <c r="N28" s="813">
        <v>5105</v>
      </c>
      <c r="O28" s="813">
        <v>5103</v>
      </c>
      <c r="P28" s="813">
        <v>5135</v>
      </c>
    </row>
    <row r="29" spans="1:16" ht="15" customHeight="1">
      <c r="A29" s="630">
        <v>16</v>
      </c>
      <c r="B29" s="730" t="s">
        <v>667</v>
      </c>
      <c r="C29" s="814">
        <v>6534</v>
      </c>
      <c r="D29" s="814">
        <v>6409</v>
      </c>
      <c r="E29" s="813">
        <v>5684</v>
      </c>
      <c r="F29" s="813">
        <v>5610</v>
      </c>
      <c r="G29" s="813">
        <v>5509</v>
      </c>
      <c r="H29" s="813">
        <v>5691</v>
      </c>
      <c r="I29" s="813">
        <v>5729</v>
      </c>
      <c r="J29" s="813">
        <v>6207</v>
      </c>
      <c r="K29" s="813">
        <v>6225</v>
      </c>
      <c r="L29" s="813">
        <v>5815</v>
      </c>
      <c r="M29" s="813">
        <v>5757</v>
      </c>
      <c r="N29" s="813">
        <v>5871</v>
      </c>
      <c r="O29" s="813">
        <v>5791</v>
      </c>
      <c r="P29" s="813">
        <v>5882</v>
      </c>
    </row>
    <row r="30" spans="1:16" ht="15" customHeight="1">
      <c r="A30" s="630">
        <v>17</v>
      </c>
      <c r="B30" s="730" t="s">
        <v>668</v>
      </c>
      <c r="C30" s="814">
        <v>4126</v>
      </c>
      <c r="D30" s="814">
        <v>4087</v>
      </c>
      <c r="E30" s="813">
        <v>3860</v>
      </c>
      <c r="F30" s="813">
        <v>3823</v>
      </c>
      <c r="G30" s="813">
        <v>3612</v>
      </c>
      <c r="H30" s="813">
        <v>3958</v>
      </c>
      <c r="I30" s="813">
        <v>4016</v>
      </c>
      <c r="J30" s="813">
        <v>4060</v>
      </c>
      <c r="K30" s="813">
        <v>4030</v>
      </c>
      <c r="L30" s="813">
        <v>3791</v>
      </c>
      <c r="M30" s="813">
        <v>4121</v>
      </c>
      <c r="N30" s="813">
        <v>4095</v>
      </c>
      <c r="O30" s="813">
        <v>4106</v>
      </c>
      <c r="P30" s="813">
        <v>4063</v>
      </c>
    </row>
    <row r="31" spans="1:16" ht="15" customHeight="1">
      <c r="A31" s="630">
        <v>18</v>
      </c>
      <c r="B31" s="730" t="s">
        <v>669</v>
      </c>
      <c r="C31" s="814">
        <v>5897</v>
      </c>
      <c r="D31" s="814">
        <v>5813</v>
      </c>
      <c r="E31" s="813">
        <v>5328</v>
      </c>
      <c r="F31" s="813">
        <v>5343</v>
      </c>
      <c r="G31" s="813">
        <v>4916</v>
      </c>
      <c r="H31" s="813">
        <v>5444</v>
      </c>
      <c r="I31" s="813">
        <v>5431</v>
      </c>
      <c r="J31" s="813">
        <v>5475</v>
      </c>
      <c r="K31" s="813">
        <v>5481</v>
      </c>
      <c r="L31" s="813">
        <v>5062</v>
      </c>
      <c r="M31" s="813">
        <v>5183</v>
      </c>
      <c r="N31" s="813">
        <v>5302</v>
      </c>
      <c r="O31" s="813">
        <v>5324</v>
      </c>
      <c r="P31" s="813">
        <v>5316</v>
      </c>
    </row>
    <row r="32" spans="1:16" ht="15" customHeight="1">
      <c r="A32" s="630">
        <v>19</v>
      </c>
      <c r="B32" s="730" t="s">
        <v>670</v>
      </c>
      <c r="C32" s="814">
        <v>6212</v>
      </c>
      <c r="D32" s="814">
        <v>6102</v>
      </c>
      <c r="E32" s="813">
        <v>5715</v>
      </c>
      <c r="F32" s="813">
        <v>5645</v>
      </c>
      <c r="G32" s="813">
        <v>5656</v>
      </c>
      <c r="H32" s="813">
        <v>6061</v>
      </c>
      <c r="I32" s="813">
        <v>6174</v>
      </c>
      <c r="J32" s="813">
        <v>6190</v>
      </c>
      <c r="K32" s="813">
        <v>6175</v>
      </c>
      <c r="L32" s="813">
        <v>6018</v>
      </c>
      <c r="M32" s="813">
        <v>5898</v>
      </c>
      <c r="N32" s="813">
        <v>5971</v>
      </c>
      <c r="O32" s="813">
        <v>5927</v>
      </c>
      <c r="P32" s="813">
        <v>5948</v>
      </c>
    </row>
    <row r="33" spans="1:16" ht="15" customHeight="1">
      <c r="A33" s="630">
        <v>20</v>
      </c>
      <c r="B33" s="730" t="s">
        <v>671</v>
      </c>
      <c r="C33" s="814">
        <v>4391</v>
      </c>
      <c r="D33" s="814">
        <v>4381</v>
      </c>
      <c r="E33" s="813">
        <v>4142</v>
      </c>
      <c r="F33" s="813">
        <v>4086</v>
      </c>
      <c r="G33" s="813">
        <v>4093</v>
      </c>
      <c r="H33" s="813">
        <v>4214</v>
      </c>
      <c r="I33" s="813">
        <v>4329</v>
      </c>
      <c r="J33" s="813">
        <v>4305</v>
      </c>
      <c r="K33" s="813">
        <v>4285</v>
      </c>
      <c r="L33" s="813">
        <v>3997</v>
      </c>
      <c r="M33" s="813">
        <v>4226</v>
      </c>
      <c r="N33" s="813">
        <v>4230</v>
      </c>
      <c r="O33" s="813">
        <v>4199</v>
      </c>
      <c r="P33" s="813">
        <v>4262</v>
      </c>
    </row>
    <row r="34" spans="1:16" ht="15" customHeight="1">
      <c r="A34" s="630">
        <v>21</v>
      </c>
      <c r="B34" s="730" t="s">
        <v>672</v>
      </c>
      <c r="C34" s="814">
        <v>808</v>
      </c>
      <c r="D34" s="814">
        <v>797</v>
      </c>
      <c r="E34" s="813">
        <v>740</v>
      </c>
      <c r="F34" s="813">
        <v>737</v>
      </c>
      <c r="G34" s="813">
        <v>696</v>
      </c>
      <c r="H34" s="813">
        <v>742</v>
      </c>
      <c r="I34" s="813">
        <v>756</v>
      </c>
      <c r="J34" s="813">
        <v>741</v>
      </c>
      <c r="K34" s="813">
        <v>747</v>
      </c>
      <c r="L34" s="813">
        <v>691</v>
      </c>
      <c r="M34" s="813">
        <v>703</v>
      </c>
      <c r="N34" s="813">
        <v>716</v>
      </c>
      <c r="O34" s="813">
        <v>731</v>
      </c>
      <c r="P34" s="813">
        <v>718</v>
      </c>
    </row>
    <row r="35" spans="1:16" ht="15" customHeight="1">
      <c r="A35" s="630">
        <v>22</v>
      </c>
      <c r="B35" s="730" t="s">
        <v>673</v>
      </c>
      <c r="C35" s="814">
        <v>1701</v>
      </c>
      <c r="D35" s="814">
        <v>1634</v>
      </c>
      <c r="E35" s="813">
        <v>1647</v>
      </c>
      <c r="F35" s="813">
        <v>1627</v>
      </c>
      <c r="G35" s="813">
        <v>1600</v>
      </c>
      <c r="H35" s="813">
        <v>1646</v>
      </c>
      <c r="I35" s="813">
        <v>1641</v>
      </c>
      <c r="J35" s="813">
        <v>1637</v>
      </c>
      <c r="K35" s="813">
        <v>1639</v>
      </c>
      <c r="L35" s="813">
        <v>1556</v>
      </c>
      <c r="M35" s="813">
        <v>1586</v>
      </c>
      <c r="N35" s="813">
        <v>1655</v>
      </c>
      <c r="O35" s="813">
        <v>1642</v>
      </c>
      <c r="P35" s="813">
        <v>1653</v>
      </c>
    </row>
    <row r="36" spans="1:16" ht="15" customHeight="1">
      <c r="A36" s="630">
        <v>23</v>
      </c>
      <c r="B36" s="730" t="s">
        <v>674</v>
      </c>
      <c r="C36" s="814">
        <v>2338</v>
      </c>
      <c r="D36" s="814">
        <v>2311</v>
      </c>
      <c r="E36" s="813">
        <v>2038</v>
      </c>
      <c r="F36" s="813">
        <v>2007</v>
      </c>
      <c r="G36" s="813">
        <v>1946</v>
      </c>
      <c r="H36" s="813">
        <v>2091</v>
      </c>
      <c r="I36" s="813">
        <v>2119</v>
      </c>
      <c r="J36" s="813">
        <v>2170</v>
      </c>
      <c r="K36" s="813">
        <v>2203</v>
      </c>
      <c r="L36" s="813">
        <v>2104</v>
      </c>
      <c r="M36" s="813">
        <v>2126</v>
      </c>
      <c r="N36" s="813">
        <v>2095</v>
      </c>
      <c r="O36" s="813">
        <v>2128</v>
      </c>
      <c r="P36" s="813">
        <v>2132</v>
      </c>
    </row>
    <row r="37" spans="1:16" ht="15" customHeight="1">
      <c r="A37" s="630">
        <v>24</v>
      </c>
      <c r="B37" s="730" t="s">
        <v>675</v>
      </c>
      <c r="C37" s="814">
        <v>462</v>
      </c>
      <c r="D37" s="814">
        <v>0</v>
      </c>
      <c r="E37" s="813">
        <v>146</v>
      </c>
      <c r="F37" s="813">
        <v>182</v>
      </c>
      <c r="G37" s="813">
        <v>185</v>
      </c>
      <c r="H37" s="813">
        <v>164</v>
      </c>
      <c r="I37" s="813">
        <v>171</v>
      </c>
      <c r="J37" s="813">
        <v>168</v>
      </c>
      <c r="K37" s="813">
        <v>207</v>
      </c>
      <c r="L37" s="813">
        <v>292</v>
      </c>
      <c r="M37" s="813">
        <v>288</v>
      </c>
      <c r="N37" s="813">
        <v>27</v>
      </c>
      <c r="O37" s="813">
        <v>168</v>
      </c>
      <c r="P37" s="813">
        <v>235</v>
      </c>
    </row>
    <row r="38" spans="1:16" ht="15">
      <c r="A38" s="993" t="s">
        <v>16</v>
      </c>
      <c r="B38" s="994"/>
      <c r="C38" s="816">
        <f t="shared" ref="C38:P38" si="0">SUM(C14:C37)</f>
        <v>83935</v>
      </c>
      <c r="D38" s="816">
        <f t="shared" si="0"/>
        <v>82430</v>
      </c>
      <c r="E38" s="816">
        <f t="shared" si="0"/>
        <v>74697</v>
      </c>
      <c r="F38" s="816">
        <f t="shared" si="0"/>
        <v>73670</v>
      </c>
      <c r="G38" s="816">
        <f t="shared" si="0"/>
        <v>70602</v>
      </c>
      <c r="H38" s="816">
        <f t="shared" si="0"/>
        <v>76544</v>
      </c>
      <c r="I38" s="816">
        <f t="shared" si="0"/>
        <v>77327</v>
      </c>
      <c r="J38" s="816">
        <f t="shared" si="0"/>
        <v>78658</v>
      </c>
      <c r="K38" s="816">
        <f t="shared" si="0"/>
        <v>78708</v>
      </c>
      <c r="L38" s="816">
        <f t="shared" si="0"/>
        <v>74512</v>
      </c>
      <c r="M38" s="816">
        <f t="shared" si="0"/>
        <v>75104</v>
      </c>
      <c r="N38" s="816">
        <f t="shared" si="0"/>
        <v>75432</v>
      </c>
      <c r="O38" s="816">
        <f t="shared" si="0"/>
        <v>75861</v>
      </c>
      <c r="P38" s="816">
        <f t="shared" si="0"/>
        <v>76544</v>
      </c>
    </row>
    <row r="40" spans="1:16" ht="12.75" customHeight="1"/>
    <row r="41" spans="1:16" ht="12.75" customHeight="1"/>
    <row r="42" spans="1:16" ht="12.75" customHeight="1">
      <c r="A42" s="9" t="s">
        <v>1117</v>
      </c>
      <c r="E42" s="1141" t="s">
        <v>849</v>
      </c>
      <c r="F42" s="1141"/>
      <c r="G42" s="1141"/>
      <c r="H42" s="1141"/>
      <c r="I42" s="503"/>
      <c r="J42" s="503"/>
      <c r="K42" s="503"/>
      <c r="L42" s="1001" t="s">
        <v>846</v>
      </c>
      <c r="M42" s="1001"/>
      <c r="N42" s="1001"/>
      <c r="O42" s="1001"/>
      <c r="P42" s="1001"/>
    </row>
    <row r="43" spans="1:16">
      <c r="E43" s="1141" t="s">
        <v>850</v>
      </c>
      <c r="F43" s="1141"/>
      <c r="G43" s="1141"/>
      <c r="H43" s="1141"/>
      <c r="I43" s="503"/>
      <c r="J43" s="503"/>
      <c r="K43" s="450"/>
      <c r="L43" s="1001" t="s">
        <v>845</v>
      </c>
      <c r="M43" s="1001"/>
      <c r="N43" s="1001"/>
      <c r="O43" s="1001"/>
      <c r="P43" s="1001"/>
    </row>
    <row r="44" spans="1:16">
      <c r="E44" s="1141" t="s">
        <v>851</v>
      </c>
      <c r="F44" s="1141"/>
      <c r="G44" s="1141"/>
      <c r="H44" s="1141"/>
    </row>
  </sheetData>
  <mergeCells count="20">
    <mergeCell ref="E44:H44"/>
    <mergeCell ref="A8:F8"/>
    <mergeCell ref="A9:F9"/>
    <mergeCell ref="N10:P10"/>
    <mergeCell ref="A11:A12"/>
    <mergeCell ref="B11:B12"/>
    <mergeCell ref="C11:C12"/>
    <mergeCell ref="D11:D12"/>
    <mergeCell ref="E11:P11"/>
    <mergeCell ref="A38:B38"/>
    <mergeCell ref="E42:H42"/>
    <mergeCell ref="L42:P42"/>
    <mergeCell ref="E43:H43"/>
    <mergeCell ref="L43:P43"/>
    <mergeCell ref="A4:P4"/>
    <mergeCell ref="H1:I1"/>
    <mergeCell ref="L1:M1"/>
    <mergeCell ref="O1:P1"/>
    <mergeCell ref="A2:P2"/>
    <mergeCell ref="A3:P3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232CD"/>
    <pageSetUpPr fitToPage="1"/>
  </sheetPr>
  <dimension ref="A1:P49"/>
  <sheetViews>
    <sheetView topLeftCell="A13" zoomScale="80" zoomScaleNormal="80" zoomScaleSheetLayoutView="80" workbookViewId="0">
      <selection activeCell="A39" sqref="A39"/>
    </sheetView>
  </sheetViews>
  <sheetFormatPr defaultRowHeight="12.75"/>
  <cols>
    <col min="1" max="1" width="7.5703125" style="503" customWidth="1"/>
    <col min="2" max="2" width="16.140625" style="503" customWidth="1"/>
    <col min="3" max="3" width="9.140625" style="503"/>
    <col min="4" max="4" width="8.42578125" style="503" customWidth="1"/>
    <col min="5" max="5" width="12.85546875" style="503" customWidth="1"/>
    <col min="6" max="6" width="16" style="503" customWidth="1"/>
    <col min="7" max="7" width="15.28515625" style="503" customWidth="1"/>
    <col min="8" max="8" width="17" style="503" customWidth="1"/>
    <col min="9" max="9" width="18" style="503" customWidth="1"/>
    <col min="10" max="10" width="11.140625" style="503" customWidth="1"/>
    <col min="11" max="11" width="12.7109375" style="503" customWidth="1"/>
    <col min="12" max="12" width="11.42578125" style="503" customWidth="1"/>
    <col min="13" max="13" width="15.42578125" style="503" customWidth="1"/>
    <col min="14" max="16384" width="9.140625" style="503"/>
  </cols>
  <sheetData>
    <row r="1" spans="1:16" ht="18">
      <c r="C1" s="986" t="s">
        <v>0</v>
      </c>
      <c r="D1" s="986"/>
      <c r="E1" s="986"/>
      <c r="F1" s="986"/>
      <c r="G1" s="986"/>
      <c r="H1" s="986"/>
      <c r="I1" s="986"/>
      <c r="J1" s="637"/>
      <c r="K1" s="637"/>
      <c r="L1" s="1209" t="s">
        <v>497</v>
      </c>
      <c r="M1" s="1209"/>
      <c r="N1" s="637"/>
      <c r="O1" s="637"/>
      <c r="P1" s="637"/>
    </row>
    <row r="2" spans="1:16" ht="21">
      <c r="B2" s="987" t="s">
        <v>857</v>
      </c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697"/>
      <c r="N2" s="697"/>
      <c r="O2" s="697"/>
      <c r="P2" s="697"/>
    </row>
    <row r="3" spans="1:16" ht="21"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97"/>
      <c r="O3" s="697"/>
      <c r="P3" s="697"/>
    </row>
    <row r="4" spans="1:16" ht="20.25" customHeight="1">
      <c r="A4" s="1255" t="s">
        <v>496</v>
      </c>
      <c r="B4" s="1255"/>
      <c r="C4" s="1255"/>
      <c r="D4" s="1255"/>
      <c r="E4" s="1255"/>
      <c r="F4" s="1255"/>
      <c r="G4" s="1255"/>
      <c r="H4" s="1255"/>
      <c r="I4" s="1255"/>
      <c r="J4" s="1255"/>
      <c r="K4" s="1255"/>
      <c r="L4" s="1255"/>
      <c r="M4" s="1255"/>
    </row>
    <row r="5" spans="1:16" ht="20.25" customHeight="1">
      <c r="A5" s="1256" t="s">
        <v>796</v>
      </c>
      <c r="B5" s="1256"/>
      <c r="C5" s="1256"/>
      <c r="D5" s="1256"/>
      <c r="E5" s="1256"/>
      <c r="F5" s="1256"/>
      <c r="G5" s="1256"/>
      <c r="H5" s="1018" t="s">
        <v>870</v>
      </c>
      <c r="I5" s="1018"/>
      <c r="J5" s="1018"/>
      <c r="K5" s="1018"/>
      <c r="L5" s="1018"/>
      <c r="M5" s="1018"/>
      <c r="N5" s="506"/>
    </row>
    <row r="6" spans="1:16" ht="15" customHeight="1">
      <c r="A6" s="1257" t="s">
        <v>70</v>
      </c>
      <c r="B6" s="1257" t="s">
        <v>261</v>
      </c>
      <c r="C6" s="1260" t="s">
        <v>388</v>
      </c>
      <c r="D6" s="1261"/>
      <c r="E6" s="1261"/>
      <c r="F6" s="1261"/>
      <c r="G6" s="1262"/>
      <c r="H6" s="1266" t="s">
        <v>385</v>
      </c>
      <c r="I6" s="1266"/>
      <c r="J6" s="1266"/>
      <c r="K6" s="1266"/>
      <c r="L6" s="1266"/>
      <c r="M6" s="1257" t="s">
        <v>262</v>
      </c>
    </row>
    <row r="7" spans="1:16" ht="12.75" customHeight="1">
      <c r="A7" s="1258"/>
      <c r="B7" s="1258"/>
      <c r="C7" s="1263"/>
      <c r="D7" s="1264"/>
      <c r="E7" s="1264"/>
      <c r="F7" s="1264"/>
      <c r="G7" s="1265"/>
      <c r="H7" s="1266"/>
      <c r="I7" s="1266"/>
      <c r="J7" s="1266"/>
      <c r="K7" s="1266"/>
      <c r="L7" s="1266"/>
      <c r="M7" s="1258"/>
    </row>
    <row r="8" spans="1:16" ht="5.25" customHeight="1">
      <c r="A8" s="1258"/>
      <c r="B8" s="1258"/>
      <c r="C8" s="1263"/>
      <c r="D8" s="1264"/>
      <c r="E8" s="1264"/>
      <c r="F8" s="1264"/>
      <c r="G8" s="1265"/>
      <c r="H8" s="1266"/>
      <c r="I8" s="1266"/>
      <c r="J8" s="1266"/>
      <c r="K8" s="1266"/>
      <c r="L8" s="1266"/>
      <c r="M8" s="1258"/>
    </row>
    <row r="9" spans="1:16" ht="68.25" customHeight="1">
      <c r="A9" s="1259"/>
      <c r="B9" s="1259"/>
      <c r="C9" s="732" t="s">
        <v>263</v>
      </c>
      <c r="D9" s="732" t="s">
        <v>264</v>
      </c>
      <c r="E9" s="732" t="s">
        <v>265</v>
      </c>
      <c r="F9" s="732" t="s">
        <v>266</v>
      </c>
      <c r="G9" s="733" t="s">
        <v>267</v>
      </c>
      <c r="H9" s="734" t="s">
        <v>384</v>
      </c>
      <c r="I9" s="734" t="s">
        <v>389</v>
      </c>
      <c r="J9" s="734" t="s">
        <v>386</v>
      </c>
      <c r="K9" s="734" t="s">
        <v>387</v>
      </c>
      <c r="L9" s="734" t="s">
        <v>43</v>
      </c>
      <c r="M9" s="1259"/>
    </row>
    <row r="10" spans="1:16" ht="15">
      <c r="A10" s="735">
        <v>1</v>
      </c>
      <c r="B10" s="735">
        <v>2</v>
      </c>
      <c r="C10" s="735">
        <v>3</v>
      </c>
      <c r="D10" s="735">
        <v>4</v>
      </c>
      <c r="E10" s="735">
        <v>5</v>
      </c>
      <c r="F10" s="735">
        <v>6</v>
      </c>
      <c r="G10" s="735">
        <v>7</v>
      </c>
      <c r="H10" s="735">
        <v>8</v>
      </c>
      <c r="I10" s="735">
        <v>9</v>
      </c>
      <c r="J10" s="735">
        <v>10</v>
      </c>
      <c r="K10" s="735">
        <v>11</v>
      </c>
      <c r="L10" s="735">
        <v>12</v>
      </c>
      <c r="M10" s="735">
        <v>13</v>
      </c>
    </row>
    <row r="11" spans="1:16" ht="12.75" customHeight="1">
      <c r="A11" s="630">
        <v>1</v>
      </c>
      <c r="B11" s="423" t="s">
        <v>652</v>
      </c>
      <c r="C11" s="1246" t="s">
        <v>792</v>
      </c>
      <c r="D11" s="1247"/>
      <c r="E11" s="1247"/>
      <c r="F11" s="1247"/>
      <c r="G11" s="1247"/>
      <c r="H11" s="1247"/>
      <c r="I11" s="1247"/>
      <c r="J11" s="1247"/>
      <c r="K11" s="1247"/>
      <c r="L11" s="1247"/>
      <c r="M11" s="1248"/>
    </row>
    <row r="12" spans="1:16" ht="12.75" customHeight="1">
      <c r="A12" s="630">
        <v>2</v>
      </c>
      <c r="B12" s="423" t="s">
        <v>653</v>
      </c>
      <c r="C12" s="1249"/>
      <c r="D12" s="1250"/>
      <c r="E12" s="1250"/>
      <c r="F12" s="1250"/>
      <c r="G12" s="1250"/>
      <c r="H12" s="1250"/>
      <c r="I12" s="1250"/>
      <c r="J12" s="1250"/>
      <c r="K12" s="1250"/>
      <c r="L12" s="1250"/>
      <c r="M12" s="1251"/>
    </row>
    <row r="13" spans="1:16" ht="12.75" customHeight="1">
      <c r="A13" s="630">
        <v>3</v>
      </c>
      <c r="B13" s="423" t="s">
        <v>654</v>
      </c>
      <c r="C13" s="1249"/>
      <c r="D13" s="1250"/>
      <c r="E13" s="1250"/>
      <c r="F13" s="1250"/>
      <c r="G13" s="1250"/>
      <c r="H13" s="1250"/>
      <c r="I13" s="1250"/>
      <c r="J13" s="1250"/>
      <c r="K13" s="1250"/>
      <c r="L13" s="1250"/>
      <c r="M13" s="1251"/>
    </row>
    <row r="14" spans="1:16" ht="12.75" customHeight="1">
      <c r="A14" s="630">
        <v>4</v>
      </c>
      <c r="B14" s="423" t="s">
        <v>655</v>
      </c>
      <c r="C14" s="1249"/>
      <c r="D14" s="1250"/>
      <c r="E14" s="1250"/>
      <c r="F14" s="1250"/>
      <c r="G14" s="1250"/>
      <c r="H14" s="1250"/>
      <c r="I14" s="1250"/>
      <c r="J14" s="1250"/>
      <c r="K14" s="1250"/>
      <c r="L14" s="1250"/>
      <c r="M14" s="1251"/>
    </row>
    <row r="15" spans="1:16" ht="12.75" customHeight="1">
      <c r="A15" s="630">
        <v>5</v>
      </c>
      <c r="B15" s="423" t="s">
        <v>656</v>
      </c>
      <c r="C15" s="1249"/>
      <c r="D15" s="1250"/>
      <c r="E15" s="1250"/>
      <c r="F15" s="1250"/>
      <c r="G15" s="1250"/>
      <c r="H15" s="1250"/>
      <c r="I15" s="1250"/>
      <c r="J15" s="1250"/>
      <c r="K15" s="1250"/>
      <c r="L15" s="1250"/>
      <c r="M15" s="1251"/>
    </row>
    <row r="16" spans="1:16" ht="12.75" customHeight="1">
      <c r="A16" s="630">
        <v>6</v>
      </c>
      <c r="B16" s="423" t="s">
        <v>657</v>
      </c>
      <c r="C16" s="1249"/>
      <c r="D16" s="1250"/>
      <c r="E16" s="1250"/>
      <c r="F16" s="1250"/>
      <c r="G16" s="1250"/>
      <c r="H16" s="1250"/>
      <c r="I16" s="1250"/>
      <c r="J16" s="1250"/>
      <c r="K16" s="1250"/>
      <c r="L16" s="1250"/>
      <c r="M16" s="1251"/>
    </row>
    <row r="17" spans="1:13" ht="12.75" customHeight="1">
      <c r="A17" s="630">
        <v>7</v>
      </c>
      <c r="B17" s="423" t="s">
        <v>658</v>
      </c>
      <c r="C17" s="1249"/>
      <c r="D17" s="1250"/>
      <c r="E17" s="1250"/>
      <c r="F17" s="1250"/>
      <c r="G17" s="1250"/>
      <c r="H17" s="1250"/>
      <c r="I17" s="1250"/>
      <c r="J17" s="1250"/>
      <c r="K17" s="1250"/>
      <c r="L17" s="1250"/>
      <c r="M17" s="1251"/>
    </row>
    <row r="18" spans="1:13" ht="12.75" customHeight="1">
      <c r="A18" s="630">
        <v>8</v>
      </c>
      <c r="B18" s="423" t="s">
        <v>659</v>
      </c>
      <c r="C18" s="1249"/>
      <c r="D18" s="1250"/>
      <c r="E18" s="1250"/>
      <c r="F18" s="1250"/>
      <c r="G18" s="1250"/>
      <c r="H18" s="1250"/>
      <c r="I18" s="1250"/>
      <c r="J18" s="1250"/>
      <c r="K18" s="1250"/>
      <c r="L18" s="1250"/>
      <c r="M18" s="1251"/>
    </row>
    <row r="19" spans="1:13" ht="12.75" customHeight="1">
      <c r="A19" s="630">
        <v>9</v>
      </c>
      <c r="B19" s="423" t="s">
        <v>660</v>
      </c>
      <c r="C19" s="1249"/>
      <c r="D19" s="1250"/>
      <c r="E19" s="1250"/>
      <c r="F19" s="1250"/>
      <c r="G19" s="1250"/>
      <c r="H19" s="1250"/>
      <c r="I19" s="1250"/>
      <c r="J19" s="1250"/>
      <c r="K19" s="1250"/>
      <c r="L19" s="1250"/>
      <c r="M19" s="1251"/>
    </row>
    <row r="20" spans="1:13" ht="12.75" customHeight="1">
      <c r="A20" s="630">
        <v>10</v>
      </c>
      <c r="B20" s="423" t="s">
        <v>661</v>
      </c>
      <c r="C20" s="1249"/>
      <c r="D20" s="1250"/>
      <c r="E20" s="1250"/>
      <c r="F20" s="1250"/>
      <c r="G20" s="1250"/>
      <c r="H20" s="1250"/>
      <c r="I20" s="1250"/>
      <c r="J20" s="1250"/>
      <c r="K20" s="1250"/>
      <c r="L20" s="1250"/>
      <c r="M20" s="1251"/>
    </row>
    <row r="21" spans="1:13" ht="12.75" customHeight="1">
      <c r="A21" s="630">
        <v>11</v>
      </c>
      <c r="B21" s="423" t="s">
        <v>662</v>
      </c>
      <c r="C21" s="1249"/>
      <c r="D21" s="1250"/>
      <c r="E21" s="1250"/>
      <c r="F21" s="1250"/>
      <c r="G21" s="1250"/>
      <c r="H21" s="1250"/>
      <c r="I21" s="1250"/>
      <c r="J21" s="1250"/>
      <c r="K21" s="1250"/>
      <c r="L21" s="1250"/>
      <c r="M21" s="1251"/>
    </row>
    <row r="22" spans="1:13" ht="12.75" customHeight="1">
      <c r="A22" s="630">
        <v>12</v>
      </c>
      <c r="B22" s="423" t="s">
        <v>663</v>
      </c>
      <c r="C22" s="1249"/>
      <c r="D22" s="1250"/>
      <c r="E22" s="1250"/>
      <c r="F22" s="1250"/>
      <c r="G22" s="1250"/>
      <c r="H22" s="1250"/>
      <c r="I22" s="1250"/>
      <c r="J22" s="1250"/>
      <c r="K22" s="1250"/>
      <c r="L22" s="1250"/>
      <c r="M22" s="1251"/>
    </row>
    <row r="23" spans="1:13" ht="12.75" customHeight="1">
      <c r="A23" s="630">
        <v>13</v>
      </c>
      <c r="B23" s="423" t="s">
        <v>664</v>
      </c>
      <c r="C23" s="1249"/>
      <c r="D23" s="1250"/>
      <c r="E23" s="1250"/>
      <c r="F23" s="1250"/>
      <c r="G23" s="1250"/>
      <c r="H23" s="1250"/>
      <c r="I23" s="1250"/>
      <c r="J23" s="1250"/>
      <c r="K23" s="1250"/>
      <c r="L23" s="1250"/>
      <c r="M23" s="1251"/>
    </row>
    <row r="24" spans="1:13" ht="12.75" customHeight="1">
      <c r="A24" s="630">
        <v>14</v>
      </c>
      <c r="B24" s="423" t="s">
        <v>665</v>
      </c>
      <c r="C24" s="1249"/>
      <c r="D24" s="1250"/>
      <c r="E24" s="1250"/>
      <c r="F24" s="1250"/>
      <c r="G24" s="1250"/>
      <c r="H24" s="1250"/>
      <c r="I24" s="1250"/>
      <c r="J24" s="1250"/>
      <c r="K24" s="1250"/>
      <c r="L24" s="1250"/>
      <c r="M24" s="1251"/>
    </row>
    <row r="25" spans="1:13" ht="12.75" customHeight="1">
      <c r="A25" s="630">
        <v>15</v>
      </c>
      <c r="B25" s="423" t="s">
        <v>666</v>
      </c>
      <c r="C25" s="1249"/>
      <c r="D25" s="1250"/>
      <c r="E25" s="1250"/>
      <c r="F25" s="1250"/>
      <c r="G25" s="1250"/>
      <c r="H25" s="1250"/>
      <c r="I25" s="1250"/>
      <c r="J25" s="1250"/>
      <c r="K25" s="1250"/>
      <c r="L25" s="1250"/>
      <c r="M25" s="1251"/>
    </row>
    <row r="26" spans="1:13" ht="12.75" customHeight="1">
      <c r="A26" s="630">
        <v>16</v>
      </c>
      <c r="B26" s="423" t="s">
        <v>667</v>
      </c>
      <c r="C26" s="1249"/>
      <c r="D26" s="1250"/>
      <c r="E26" s="1250"/>
      <c r="F26" s="1250"/>
      <c r="G26" s="1250"/>
      <c r="H26" s="1250"/>
      <c r="I26" s="1250"/>
      <c r="J26" s="1250"/>
      <c r="K26" s="1250"/>
      <c r="L26" s="1250"/>
      <c r="M26" s="1251"/>
    </row>
    <row r="27" spans="1:13" ht="12.75" customHeight="1">
      <c r="A27" s="630">
        <v>17</v>
      </c>
      <c r="B27" s="423" t="s">
        <v>668</v>
      </c>
      <c r="C27" s="1249"/>
      <c r="D27" s="1250"/>
      <c r="E27" s="1250"/>
      <c r="F27" s="1250"/>
      <c r="G27" s="1250"/>
      <c r="H27" s="1250"/>
      <c r="I27" s="1250"/>
      <c r="J27" s="1250"/>
      <c r="K27" s="1250"/>
      <c r="L27" s="1250"/>
      <c r="M27" s="1251"/>
    </row>
    <row r="28" spans="1:13" ht="12.75" customHeight="1">
      <c r="A28" s="630">
        <v>18</v>
      </c>
      <c r="B28" s="423" t="s">
        <v>669</v>
      </c>
      <c r="C28" s="1249"/>
      <c r="D28" s="1250"/>
      <c r="E28" s="1250"/>
      <c r="F28" s="1250"/>
      <c r="G28" s="1250"/>
      <c r="H28" s="1250"/>
      <c r="I28" s="1250"/>
      <c r="J28" s="1250"/>
      <c r="K28" s="1250"/>
      <c r="L28" s="1250"/>
      <c r="M28" s="1251"/>
    </row>
    <row r="29" spans="1:13" ht="12.75" customHeight="1">
      <c r="A29" s="630">
        <v>19</v>
      </c>
      <c r="B29" s="423" t="s">
        <v>670</v>
      </c>
      <c r="C29" s="1249"/>
      <c r="D29" s="1250"/>
      <c r="E29" s="1250"/>
      <c r="F29" s="1250"/>
      <c r="G29" s="1250"/>
      <c r="H29" s="1250"/>
      <c r="I29" s="1250"/>
      <c r="J29" s="1250"/>
      <c r="K29" s="1250"/>
      <c r="L29" s="1250"/>
      <c r="M29" s="1251"/>
    </row>
    <row r="30" spans="1:13" ht="12.75" customHeight="1">
      <c r="A30" s="630">
        <v>20</v>
      </c>
      <c r="B30" s="423" t="s">
        <v>671</v>
      </c>
      <c r="C30" s="1249"/>
      <c r="D30" s="1250"/>
      <c r="E30" s="1250"/>
      <c r="F30" s="1250"/>
      <c r="G30" s="1250"/>
      <c r="H30" s="1250"/>
      <c r="I30" s="1250"/>
      <c r="J30" s="1250"/>
      <c r="K30" s="1250"/>
      <c r="L30" s="1250"/>
      <c r="M30" s="1251"/>
    </row>
    <row r="31" spans="1:13" ht="12.75" customHeight="1">
      <c r="A31" s="630">
        <v>21</v>
      </c>
      <c r="B31" s="423" t="s">
        <v>672</v>
      </c>
      <c r="C31" s="1249"/>
      <c r="D31" s="1250"/>
      <c r="E31" s="1250"/>
      <c r="F31" s="1250"/>
      <c r="G31" s="1250"/>
      <c r="H31" s="1250"/>
      <c r="I31" s="1250"/>
      <c r="J31" s="1250"/>
      <c r="K31" s="1250"/>
      <c r="L31" s="1250"/>
      <c r="M31" s="1251"/>
    </row>
    <row r="32" spans="1:13" ht="12.75" customHeight="1">
      <c r="A32" s="630">
        <v>22</v>
      </c>
      <c r="B32" s="423" t="s">
        <v>673</v>
      </c>
      <c r="C32" s="1249"/>
      <c r="D32" s="1250"/>
      <c r="E32" s="1250"/>
      <c r="F32" s="1250"/>
      <c r="G32" s="1250"/>
      <c r="H32" s="1250"/>
      <c r="I32" s="1250"/>
      <c r="J32" s="1250"/>
      <c r="K32" s="1250"/>
      <c r="L32" s="1250"/>
      <c r="M32" s="1251"/>
    </row>
    <row r="33" spans="1:16">
      <c r="A33" s="630">
        <v>23</v>
      </c>
      <c r="B33" s="423" t="s">
        <v>674</v>
      </c>
      <c r="C33" s="1249"/>
      <c r="D33" s="1250"/>
      <c r="E33" s="1250"/>
      <c r="F33" s="1250"/>
      <c r="G33" s="1250"/>
      <c r="H33" s="1250"/>
      <c r="I33" s="1250"/>
      <c r="J33" s="1250"/>
      <c r="K33" s="1250"/>
      <c r="L33" s="1250"/>
      <c r="M33" s="1251"/>
    </row>
    <row r="34" spans="1:16">
      <c r="A34" s="426">
        <v>24</v>
      </c>
      <c r="B34" s="423" t="s">
        <v>675</v>
      </c>
      <c r="C34" s="1249"/>
      <c r="D34" s="1250"/>
      <c r="E34" s="1250"/>
      <c r="F34" s="1250"/>
      <c r="G34" s="1250"/>
      <c r="H34" s="1250"/>
      <c r="I34" s="1250"/>
      <c r="J34" s="1250"/>
      <c r="K34" s="1250"/>
      <c r="L34" s="1250"/>
      <c r="M34" s="1251"/>
    </row>
    <row r="35" spans="1:16">
      <c r="A35" s="993" t="s">
        <v>16</v>
      </c>
      <c r="B35" s="994"/>
      <c r="C35" s="1252"/>
      <c r="D35" s="1253"/>
      <c r="E35" s="1253"/>
      <c r="F35" s="1253"/>
      <c r="G35" s="1253"/>
      <c r="H35" s="1253"/>
      <c r="I35" s="1253"/>
      <c r="J35" s="1253"/>
      <c r="K35" s="1253"/>
      <c r="L35" s="1253"/>
      <c r="M35" s="1254"/>
    </row>
    <row r="36" spans="1:16" ht="16.5" customHeight="1">
      <c r="B36" s="736"/>
      <c r="C36" s="1268"/>
      <c r="D36" s="1268"/>
      <c r="E36" s="1268"/>
      <c r="F36" s="1268"/>
    </row>
    <row r="38" spans="1:16">
      <c r="A38" s="694"/>
      <c r="B38" s="694"/>
      <c r="C38" s="694"/>
      <c r="D38" s="694"/>
      <c r="G38" s="718"/>
      <c r="H38" s="450"/>
      <c r="I38" s="450"/>
      <c r="J38" s="450"/>
      <c r="K38" s="450"/>
      <c r="L38" s="450"/>
    </row>
    <row r="39" spans="1:16" ht="15" customHeight="1">
      <c r="A39" s="9" t="s">
        <v>1117</v>
      </c>
      <c r="B39" s="694"/>
      <c r="C39" s="694"/>
      <c r="D39" s="694"/>
      <c r="F39" s="1141" t="s">
        <v>849</v>
      </c>
      <c r="G39" s="1141"/>
      <c r="H39" s="1141"/>
      <c r="J39" s="1001" t="s">
        <v>846</v>
      </c>
      <c r="K39" s="1001"/>
      <c r="L39" s="1001"/>
      <c r="M39" s="1001"/>
      <c r="N39" s="433"/>
      <c r="O39" s="433"/>
      <c r="P39" s="433"/>
    </row>
    <row r="40" spans="1:16" ht="15" customHeight="1">
      <c r="A40" s="694"/>
      <c r="B40" s="694"/>
      <c r="C40" s="694"/>
      <c r="D40" s="694"/>
      <c r="F40" s="1141" t="s">
        <v>850</v>
      </c>
      <c r="G40" s="1141"/>
      <c r="H40" s="1141"/>
      <c r="J40" s="1001" t="s">
        <v>845</v>
      </c>
      <c r="K40" s="1001"/>
      <c r="L40" s="1001"/>
      <c r="M40" s="1001"/>
      <c r="N40" s="433"/>
      <c r="O40" s="433"/>
      <c r="P40" s="433"/>
    </row>
    <row r="41" spans="1:16">
      <c r="A41" s="430"/>
      <c r="C41" s="694"/>
      <c r="D41" s="694"/>
      <c r="F41" s="1141" t="s">
        <v>851</v>
      </c>
      <c r="G41" s="1141"/>
      <c r="H41" s="1141"/>
      <c r="I41" s="411"/>
      <c r="J41" s="411"/>
      <c r="K41" s="411"/>
      <c r="L41" s="411"/>
    </row>
    <row r="46" spans="1:16">
      <c r="H46" s="1267"/>
      <c r="I46" s="1267"/>
      <c r="J46" s="1267"/>
      <c r="K46" s="1267"/>
      <c r="L46" s="1267"/>
    </row>
    <row r="47" spans="1:16">
      <c r="H47" s="1267"/>
      <c r="I47" s="1267"/>
      <c r="J47" s="1267"/>
      <c r="K47" s="1267"/>
      <c r="L47" s="1267"/>
    </row>
    <row r="48" spans="1:16">
      <c r="H48" s="1267"/>
      <c r="I48" s="1267"/>
      <c r="J48" s="1267"/>
      <c r="K48" s="1267"/>
      <c r="L48" s="1267"/>
    </row>
    <row r="49" spans="8:12">
      <c r="H49" s="985"/>
      <c r="I49" s="985"/>
      <c r="J49" s="985"/>
      <c r="K49" s="985"/>
      <c r="L49" s="985"/>
    </row>
  </sheetData>
  <mergeCells count="23">
    <mergeCell ref="H46:L46"/>
    <mergeCell ref="H47:L47"/>
    <mergeCell ref="H48:L48"/>
    <mergeCell ref="H49:L49"/>
    <mergeCell ref="C36:F36"/>
    <mergeCell ref="F39:H39"/>
    <mergeCell ref="J39:M39"/>
    <mergeCell ref="F40:H40"/>
    <mergeCell ref="J40:M40"/>
    <mergeCell ref="F41:H41"/>
    <mergeCell ref="C11:M35"/>
    <mergeCell ref="A35:B35"/>
    <mergeCell ref="C1:I1"/>
    <mergeCell ref="L1:M1"/>
    <mergeCell ref="B2:L2"/>
    <mergeCell ref="A4:M4"/>
    <mergeCell ref="A5:G5"/>
    <mergeCell ref="H5:M5"/>
    <mergeCell ref="A6:A9"/>
    <mergeCell ref="B6:B9"/>
    <mergeCell ref="C6:G8"/>
    <mergeCell ref="H6:L8"/>
    <mergeCell ref="M6:M9"/>
  </mergeCells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  <colBreaks count="1" manualBreakCount="1">
    <brk id="13" max="10485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232CD"/>
    <pageSetUpPr fitToPage="1"/>
  </sheetPr>
  <dimension ref="A2:G49"/>
  <sheetViews>
    <sheetView topLeftCell="A37" zoomScaleSheetLayoutView="63" workbookViewId="0">
      <selection activeCell="A43" sqref="A43"/>
    </sheetView>
  </sheetViews>
  <sheetFormatPr defaultRowHeight="12.75"/>
  <cols>
    <col min="1" max="1" width="26" style="503" customWidth="1"/>
    <col min="2" max="2" width="23.140625" style="503" customWidth="1"/>
    <col min="3" max="4" width="20.7109375" style="503" customWidth="1"/>
    <col min="5" max="5" width="10.28515625" style="503" customWidth="1"/>
    <col min="6" max="16384" width="9.140625" style="503"/>
  </cols>
  <sheetData>
    <row r="2" spans="1:7" ht="13.5" customHeight="1">
      <c r="A2" s="986" t="s">
        <v>0</v>
      </c>
      <c r="B2" s="986"/>
      <c r="C2" s="986"/>
      <c r="D2" s="986"/>
      <c r="E2" s="986"/>
      <c r="F2" s="1270" t="s">
        <v>499</v>
      </c>
      <c r="G2" s="1270"/>
    </row>
    <row r="3" spans="1:7" ht="18.75" customHeight="1">
      <c r="A3" s="987" t="s">
        <v>857</v>
      </c>
      <c r="B3" s="987"/>
      <c r="C3" s="987"/>
      <c r="D3" s="987"/>
      <c r="E3" s="987"/>
      <c r="F3" s="987"/>
      <c r="G3" s="697"/>
    </row>
    <row r="4" spans="1:7" ht="13.5" customHeight="1">
      <c r="A4" s="631"/>
      <c r="B4" s="631"/>
      <c r="C4" s="631"/>
      <c r="D4" s="631"/>
      <c r="E4" s="631"/>
      <c r="F4" s="631"/>
    </row>
    <row r="5" spans="1:7" ht="13.5" customHeight="1">
      <c r="A5" s="1271" t="s">
        <v>498</v>
      </c>
      <c r="B5" s="1271"/>
      <c r="C5" s="1271"/>
      <c r="D5" s="1271"/>
      <c r="E5" s="1271"/>
      <c r="F5" s="1271"/>
      <c r="G5" s="1271"/>
    </row>
    <row r="6" spans="1:7" ht="18.75">
      <c r="A6" s="505" t="s">
        <v>700</v>
      </c>
      <c r="B6" s="737"/>
      <c r="C6" s="737"/>
      <c r="D6" s="737"/>
      <c r="E6" s="737"/>
      <c r="F6" s="737"/>
      <c r="G6" s="737"/>
    </row>
    <row r="7" spans="1:7" ht="46.15" customHeight="1">
      <c r="A7" s="738"/>
      <c r="B7" s="739" t="s">
        <v>291</v>
      </c>
      <c r="C7" s="739" t="s">
        <v>292</v>
      </c>
      <c r="D7" s="739" t="s">
        <v>293</v>
      </c>
      <c r="E7" s="740"/>
      <c r="F7" s="740"/>
    </row>
    <row r="8" spans="1:7" ht="25.5" customHeight="1">
      <c r="A8" s="741" t="s">
        <v>294</v>
      </c>
      <c r="B8" s="742" t="s">
        <v>815</v>
      </c>
      <c r="C8" s="742" t="s">
        <v>815</v>
      </c>
      <c r="D8" s="742" t="s">
        <v>815</v>
      </c>
      <c r="E8" s="740"/>
      <c r="F8" s="740"/>
    </row>
    <row r="9" spans="1:7" ht="30" customHeight="1">
      <c r="A9" s="741" t="s">
        <v>295</v>
      </c>
      <c r="B9" s="742" t="s">
        <v>815</v>
      </c>
      <c r="C9" s="742" t="s">
        <v>815</v>
      </c>
      <c r="D9" s="742" t="s">
        <v>815</v>
      </c>
      <c r="E9" s="740"/>
      <c r="F9" s="740"/>
    </row>
    <row r="10" spans="1:7" ht="20.100000000000001" customHeight="1">
      <c r="A10" s="741" t="s">
        <v>296</v>
      </c>
      <c r="B10" s="742"/>
      <c r="C10" s="742"/>
      <c r="D10" s="742"/>
      <c r="E10" s="740"/>
      <c r="F10" s="740"/>
    </row>
    <row r="11" spans="1:7" ht="20.100000000000001" customHeight="1">
      <c r="A11" s="743" t="s">
        <v>297</v>
      </c>
      <c r="B11" s="742" t="s">
        <v>816</v>
      </c>
      <c r="C11" s="742" t="s">
        <v>816</v>
      </c>
      <c r="D11" s="742" t="s">
        <v>816</v>
      </c>
      <c r="E11" s="740"/>
      <c r="F11" s="740"/>
    </row>
    <row r="12" spans="1:7" ht="27" customHeight="1">
      <c r="A12" s="743" t="s">
        <v>298</v>
      </c>
      <c r="B12" s="742" t="s">
        <v>815</v>
      </c>
      <c r="C12" s="742" t="s">
        <v>815</v>
      </c>
      <c r="D12" s="742" t="s">
        <v>815</v>
      </c>
      <c r="E12" s="740"/>
      <c r="F12" s="740"/>
    </row>
    <row r="13" spans="1:7" ht="20.100000000000001" customHeight="1">
      <c r="A13" s="743" t="s">
        <v>299</v>
      </c>
      <c r="B13" s="742" t="s">
        <v>816</v>
      </c>
      <c r="C13" s="742" t="s">
        <v>816</v>
      </c>
      <c r="D13" s="742" t="s">
        <v>816</v>
      </c>
      <c r="E13" s="740"/>
      <c r="F13" s="740"/>
    </row>
    <row r="14" spans="1:7" ht="20.100000000000001" customHeight="1">
      <c r="A14" s="743" t="s">
        <v>300</v>
      </c>
      <c r="B14" s="742" t="s">
        <v>815</v>
      </c>
      <c r="C14" s="742" t="s">
        <v>815</v>
      </c>
      <c r="D14" s="742" t="s">
        <v>815</v>
      </c>
      <c r="E14" s="740"/>
      <c r="F14" s="740"/>
    </row>
    <row r="15" spans="1:7" ht="20.100000000000001" customHeight="1">
      <c r="A15" s="743" t="s">
        <v>301</v>
      </c>
      <c r="B15" s="742" t="s">
        <v>815</v>
      </c>
      <c r="C15" s="742" t="s">
        <v>815</v>
      </c>
      <c r="D15" s="742" t="s">
        <v>815</v>
      </c>
      <c r="E15" s="740"/>
      <c r="F15" s="740"/>
    </row>
    <row r="16" spans="1:7" ht="20.100000000000001" customHeight="1">
      <c r="A16" s="743" t="s">
        <v>302</v>
      </c>
      <c r="B16" s="742" t="s">
        <v>815</v>
      </c>
      <c r="C16" s="742" t="s">
        <v>815</v>
      </c>
      <c r="D16" s="742" t="s">
        <v>815</v>
      </c>
      <c r="E16" s="740"/>
      <c r="F16" s="740"/>
    </row>
    <row r="17" spans="1:7" ht="20.100000000000001" customHeight="1">
      <c r="A17" s="743" t="s">
        <v>303</v>
      </c>
      <c r="B17" s="742" t="s">
        <v>816</v>
      </c>
      <c r="C17" s="742" t="s">
        <v>816</v>
      </c>
      <c r="D17" s="742" t="s">
        <v>816</v>
      </c>
      <c r="E17" s="740"/>
      <c r="F17" s="740"/>
    </row>
    <row r="18" spans="1:7" ht="20.100000000000001" customHeight="1">
      <c r="A18" s="743" t="s">
        <v>304</v>
      </c>
      <c r="B18" s="742" t="s">
        <v>815</v>
      </c>
      <c r="C18" s="742" t="s">
        <v>815</v>
      </c>
      <c r="D18" s="742" t="s">
        <v>815</v>
      </c>
      <c r="E18" s="740"/>
      <c r="F18" s="740"/>
    </row>
    <row r="19" spans="1:7" ht="15">
      <c r="A19" s="744"/>
      <c r="B19" s="745"/>
      <c r="C19" s="745"/>
      <c r="D19" s="745"/>
      <c r="E19" s="740"/>
      <c r="F19" s="740"/>
    </row>
    <row r="20" spans="1:7" ht="18.75">
      <c r="A20" s="1272" t="s">
        <v>305</v>
      </c>
      <c r="B20" s="1272"/>
      <c r="C20" s="1272"/>
      <c r="D20" s="1272"/>
      <c r="E20" s="1272"/>
      <c r="F20" s="1272"/>
      <c r="G20" s="1272"/>
    </row>
    <row r="21" spans="1:7" ht="15">
      <c r="A21" s="740"/>
      <c r="B21" s="740"/>
      <c r="C21" s="740"/>
      <c r="D21" s="989" t="s">
        <v>870</v>
      </c>
      <c r="E21" s="989"/>
      <c r="F21" s="989"/>
      <c r="G21" s="506"/>
    </row>
    <row r="22" spans="1:7" ht="60">
      <c r="A22" s="746" t="s">
        <v>391</v>
      </c>
      <c r="B22" s="746" t="s">
        <v>3</v>
      </c>
      <c r="C22" s="747" t="s">
        <v>306</v>
      </c>
      <c r="D22" s="748" t="s">
        <v>307</v>
      </c>
      <c r="E22" s="746" t="s">
        <v>833</v>
      </c>
      <c r="F22" s="746" t="s">
        <v>308</v>
      </c>
      <c r="G22" s="524"/>
    </row>
    <row r="23" spans="1:7" ht="78.75">
      <c r="A23" s="741" t="s">
        <v>309</v>
      </c>
      <c r="B23" s="749" t="s">
        <v>1100</v>
      </c>
      <c r="C23" s="750">
        <v>16</v>
      </c>
      <c r="D23" s="1273" t="s">
        <v>1101</v>
      </c>
      <c r="E23" s="751">
        <v>0</v>
      </c>
      <c r="F23" s="751">
        <v>16</v>
      </c>
    </row>
    <row r="24" spans="1:7" ht="39.950000000000003" customHeight="1">
      <c r="A24" s="741" t="s">
        <v>310</v>
      </c>
      <c r="B24" s="749" t="s">
        <v>1102</v>
      </c>
      <c r="C24" s="752">
        <v>2</v>
      </c>
      <c r="D24" s="1274"/>
      <c r="E24" s="751">
        <v>0</v>
      </c>
      <c r="F24" s="751">
        <v>2</v>
      </c>
    </row>
    <row r="25" spans="1:7" ht="39.950000000000003" customHeight="1">
      <c r="A25" s="741" t="s">
        <v>311</v>
      </c>
      <c r="B25" s="749" t="s">
        <v>1103</v>
      </c>
      <c r="C25" s="716">
        <v>3</v>
      </c>
      <c r="D25" s="1274"/>
      <c r="E25" s="751">
        <v>2</v>
      </c>
      <c r="F25" s="751">
        <v>1</v>
      </c>
    </row>
    <row r="26" spans="1:7" ht="45">
      <c r="A26" s="741" t="s">
        <v>312</v>
      </c>
      <c r="B26" s="749" t="s">
        <v>1104</v>
      </c>
      <c r="C26" s="716">
        <v>8</v>
      </c>
      <c r="D26" s="1274"/>
      <c r="E26" s="751">
        <v>0</v>
      </c>
      <c r="F26" s="751">
        <v>8</v>
      </c>
    </row>
    <row r="27" spans="1:7" ht="39.950000000000003" customHeight="1">
      <c r="A27" s="741" t="s">
        <v>313</v>
      </c>
      <c r="B27" s="749" t="s">
        <v>1105</v>
      </c>
      <c r="C27" s="716">
        <v>3</v>
      </c>
      <c r="D27" s="1274"/>
      <c r="E27" s="751">
        <v>0</v>
      </c>
      <c r="F27" s="751">
        <v>3</v>
      </c>
    </row>
    <row r="28" spans="1:7" ht="39.950000000000003" customHeight="1">
      <c r="A28" s="741" t="s">
        <v>314</v>
      </c>
      <c r="B28" s="753"/>
      <c r="C28" s="716">
        <v>0</v>
      </c>
      <c r="D28" s="1274"/>
      <c r="E28" s="751">
        <v>0</v>
      </c>
      <c r="F28" s="751">
        <v>0</v>
      </c>
    </row>
    <row r="29" spans="1:7" ht="39.950000000000003" customHeight="1">
      <c r="A29" s="741" t="s">
        <v>315</v>
      </c>
      <c r="B29" s="749" t="s">
        <v>811</v>
      </c>
      <c r="C29" s="716">
        <v>1</v>
      </c>
      <c r="D29" s="1274"/>
      <c r="E29" s="751">
        <v>0</v>
      </c>
      <c r="F29" s="751">
        <v>1</v>
      </c>
    </row>
    <row r="30" spans="1:7" ht="78.75">
      <c r="A30" s="741" t="s">
        <v>316</v>
      </c>
      <c r="B30" s="749" t="s">
        <v>1106</v>
      </c>
      <c r="C30" s="750">
        <v>15</v>
      </c>
      <c r="D30" s="1274"/>
      <c r="E30" s="751">
        <v>5</v>
      </c>
      <c r="F30" s="751">
        <v>10</v>
      </c>
    </row>
    <row r="31" spans="1:7" ht="39.950000000000003" customHeight="1">
      <c r="A31" s="741" t="s">
        <v>317</v>
      </c>
      <c r="B31" s="753"/>
      <c r="C31" s="750">
        <v>0</v>
      </c>
      <c r="D31" s="1274"/>
      <c r="E31" s="751">
        <v>0</v>
      </c>
      <c r="F31" s="751">
        <v>0</v>
      </c>
    </row>
    <row r="32" spans="1:7" ht="39.950000000000003" customHeight="1">
      <c r="A32" s="741" t="s">
        <v>318</v>
      </c>
      <c r="B32" s="749" t="s">
        <v>1076</v>
      </c>
      <c r="C32" s="750">
        <v>1</v>
      </c>
      <c r="D32" s="1274"/>
      <c r="E32" s="751">
        <v>0</v>
      </c>
      <c r="F32" s="751">
        <v>1</v>
      </c>
    </row>
    <row r="33" spans="1:7" ht="39.950000000000003" customHeight="1">
      <c r="A33" s="741" t="s">
        <v>319</v>
      </c>
      <c r="B33" s="753"/>
      <c r="C33" s="750">
        <v>0</v>
      </c>
      <c r="D33" s="1274"/>
      <c r="E33" s="751">
        <v>0</v>
      </c>
      <c r="F33" s="751">
        <v>0</v>
      </c>
    </row>
    <row r="34" spans="1:7" ht="39.950000000000003" customHeight="1">
      <c r="A34" s="741" t="s">
        <v>320</v>
      </c>
      <c r="B34" s="753"/>
      <c r="C34" s="750">
        <v>0</v>
      </c>
      <c r="D34" s="1274"/>
      <c r="E34" s="751">
        <v>0</v>
      </c>
      <c r="F34" s="751">
        <v>0</v>
      </c>
    </row>
    <row r="35" spans="1:7" ht="39.950000000000003" customHeight="1">
      <c r="A35" s="741" t="s">
        <v>321</v>
      </c>
      <c r="B35" s="753"/>
      <c r="C35" s="750">
        <v>0</v>
      </c>
      <c r="D35" s="1274"/>
      <c r="E35" s="751">
        <v>0</v>
      </c>
      <c r="F35" s="751">
        <v>0</v>
      </c>
    </row>
    <row r="36" spans="1:7" ht="39.950000000000003" customHeight="1">
      <c r="A36" s="741" t="s">
        <v>322</v>
      </c>
      <c r="B36" s="753"/>
      <c r="C36" s="750">
        <v>0</v>
      </c>
      <c r="D36" s="1274"/>
      <c r="E36" s="751">
        <v>0</v>
      </c>
      <c r="F36" s="751">
        <v>0</v>
      </c>
    </row>
    <row r="37" spans="1:7" ht="45">
      <c r="A37" s="741" t="s">
        <v>323</v>
      </c>
      <c r="B37" s="749" t="s">
        <v>1107</v>
      </c>
      <c r="C37" s="750">
        <v>15</v>
      </c>
      <c r="D37" s="1274"/>
      <c r="E37" s="751">
        <v>0</v>
      </c>
      <c r="F37" s="751">
        <v>15</v>
      </c>
    </row>
    <row r="38" spans="1:7" ht="39.950000000000003" customHeight="1">
      <c r="A38" s="741" t="s">
        <v>324</v>
      </c>
      <c r="B38" s="753"/>
      <c r="C38" s="750">
        <v>0</v>
      </c>
      <c r="D38" s="1274"/>
      <c r="E38" s="751">
        <v>0</v>
      </c>
      <c r="F38" s="751">
        <v>0</v>
      </c>
    </row>
    <row r="39" spans="1:7" ht="45">
      <c r="A39" s="741" t="s">
        <v>43</v>
      </c>
      <c r="B39" s="749" t="s">
        <v>1108</v>
      </c>
      <c r="C39" s="750">
        <v>6</v>
      </c>
      <c r="D39" s="1275"/>
      <c r="E39" s="751">
        <v>0</v>
      </c>
      <c r="F39" s="751">
        <v>6</v>
      </c>
    </row>
    <row r="40" spans="1:7" ht="27.75" customHeight="1">
      <c r="A40" s="753" t="s">
        <v>16</v>
      </c>
      <c r="B40" s="753"/>
      <c r="C40" s="753">
        <f>SUM(C23:C39)</f>
        <v>70</v>
      </c>
      <c r="D40" s="753"/>
      <c r="E40" s="753">
        <f t="shared" ref="E40:F40" si="0">SUM(E23:E39)</f>
        <v>7</v>
      </c>
      <c r="F40" s="753">
        <f t="shared" si="0"/>
        <v>63</v>
      </c>
    </row>
    <row r="43" spans="1:7">
      <c r="A43" s="9" t="s">
        <v>1117</v>
      </c>
      <c r="B43" s="1269" t="s">
        <v>849</v>
      </c>
      <c r="C43" s="1269"/>
      <c r="D43" s="1276" t="s">
        <v>846</v>
      </c>
      <c r="E43" s="1276"/>
      <c r="F43" s="1276"/>
    </row>
    <row r="44" spans="1:7">
      <c r="A44" s="694"/>
      <c r="B44" s="1269" t="s">
        <v>850</v>
      </c>
      <c r="C44" s="1269"/>
      <c r="D44" s="1276" t="s">
        <v>845</v>
      </c>
      <c r="E44" s="1276"/>
      <c r="F44" s="1276"/>
      <c r="G44" s="708"/>
    </row>
    <row r="45" spans="1:7">
      <c r="A45" s="694"/>
      <c r="B45" s="1269" t="s">
        <v>851</v>
      </c>
      <c r="C45" s="1269"/>
      <c r="D45" s="718"/>
      <c r="E45" s="718"/>
      <c r="F45" s="708"/>
      <c r="G45" s="708"/>
    </row>
    <row r="46" spans="1:7">
      <c r="A46" s="694"/>
      <c r="B46" s="694"/>
      <c r="C46" s="694"/>
      <c r="D46" s="718"/>
      <c r="E46" s="718"/>
      <c r="F46" s="708"/>
      <c r="G46" s="708"/>
    </row>
    <row r="47" spans="1:7">
      <c r="A47" s="430"/>
      <c r="C47" s="754"/>
      <c r="D47" s="754"/>
      <c r="E47" s="719"/>
      <c r="F47" s="719"/>
      <c r="G47" s="755"/>
    </row>
    <row r="48" spans="1:7">
      <c r="C48" s="754"/>
      <c r="D48" s="754"/>
    </row>
    <row r="49" spans="3:4">
      <c r="C49" s="754"/>
      <c r="D49" s="754"/>
    </row>
  </sheetData>
  <mergeCells count="12">
    <mergeCell ref="B45:C45"/>
    <mergeCell ref="A2:E2"/>
    <mergeCell ref="F2:G2"/>
    <mergeCell ref="A3:F3"/>
    <mergeCell ref="A5:G5"/>
    <mergeCell ref="A20:G20"/>
    <mergeCell ref="D21:F21"/>
    <mergeCell ref="D23:D39"/>
    <mergeCell ref="B43:C43"/>
    <mergeCell ref="D43:F43"/>
    <mergeCell ref="B44:C44"/>
    <mergeCell ref="D44:F44"/>
  </mergeCells>
  <printOptions horizontalCentered="1"/>
  <pageMargins left="0.70866141732283472" right="0.70866141732283472" top="0.23622047244094491" bottom="0" header="0.31496062992125984" footer="0.31496062992125984"/>
  <pageSetup paperSize="9" scale="42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zoomScaleSheetLayoutView="90" workbookViewId="0">
      <selection activeCell="M17" sqref="M17"/>
    </sheetView>
  </sheetViews>
  <sheetFormatPr defaultRowHeight="12.75"/>
  <sheetData>
    <row r="2" spans="2:8">
      <c r="B2" s="9"/>
    </row>
    <row r="4" spans="2:8" ht="12.75" customHeight="1">
      <c r="B4" s="1277" t="s">
        <v>861</v>
      </c>
      <c r="C4" s="1277"/>
      <c r="D4" s="1277"/>
      <c r="E4" s="1277"/>
      <c r="F4" s="1277"/>
      <c r="G4" s="1277"/>
      <c r="H4" s="1277"/>
    </row>
    <row r="5" spans="2:8" ht="12.75" customHeight="1">
      <c r="B5" s="1277"/>
      <c r="C5" s="1277"/>
      <c r="D5" s="1277"/>
      <c r="E5" s="1277"/>
      <c r="F5" s="1277"/>
      <c r="G5" s="1277"/>
      <c r="H5" s="1277"/>
    </row>
    <row r="6" spans="2:8" ht="12.75" customHeight="1">
      <c r="B6" s="1277"/>
      <c r="C6" s="1277"/>
      <c r="D6" s="1277"/>
      <c r="E6" s="1277"/>
      <c r="F6" s="1277"/>
      <c r="G6" s="1277"/>
      <c r="H6" s="1277"/>
    </row>
    <row r="7" spans="2:8" ht="12.75" customHeight="1">
      <c r="B7" s="1277"/>
      <c r="C7" s="1277"/>
      <c r="D7" s="1277"/>
      <c r="E7" s="1277"/>
      <c r="F7" s="1277"/>
      <c r="G7" s="1277"/>
      <c r="H7" s="1277"/>
    </row>
    <row r="8" spans="2:8" ht="12.75" customHeight="1">
      <c r="B8" s="1277"/>
      <c r="C8" s="1277"/>
      <c r="D8" s="1277"/>
      <c r="E8" s="1277"/>
      <c r="F8" s="1277"/>
      <c r="G8" s="1277"/>
      <c r="H8" s="1277"/>
    </row>
    <row r="9" spans="2:8" ht="12.75" customHeight="1">
      <c r="B9" s="1277"/>
      <c r="C9" s="1277"/>
      <c r="D9" s="1277"/>
      <c r="E9" s="1277"/>
      <c r="F9" s="1277"/>
      <c r="G9" s="1277"/>
      <c r="H9" s="1277"/>
    </row>
    <row r="10" spans="2:8" ht="12.75" customHeight="1">
      <c r="B10" s="1277"/>
      <c r="C10" s="1277"/>
      <c r="D10" s="1277"/>
      <c r="E10" s="1277"/>
      <c r="F10" s="1277"/>
      <c r="G10" s="1277"/>
      <c r="H10" s="1277"/>
    </row>
    <row r="11" spans="2:8" ht="12.75" customHeight="1">
      <c r="B11" s="1277"/>
      <c r="C11" s="1277"/>
      <c r="D11" s="1277"/>
      <c r="E11" s="1277"/>
      <c r="F11" s="1277"/>
      <c r="G11" s="1277"/>
      <c r="H11" s="1277"/>
    </row>
    <row r="12" spans="2:8" ht="12.75" customHeight="1">
      <c r="B12" s="1277"/>
      <c r="C12" s="1277"/>
      <c r="D12" s="1277"/>
      <c r="E12" s="1277"/>
      <c r="F12" s="1277"/>
      <c r="G12" s="1277"/>
      <c r="H12" s="1277"/>
    </row>
    <row r="13" spans="2:8" ht="12.75" customHeight="1">
      <c r="B13" s="1277"/>
      <c r="C13" s="1277"/>
      <c r="D13" s="1277"/>
      <c r="E13" s="1277"/>
      <c r="F13" s="1277"/>
      <c r="G13" s="1277"/>
      <c r="H13" s="1277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31"/>
  <sheetViews>
    <sheetView topLeftCell="A12" zoomScale="90" zoomScaleNormal="90" zoomScaleSheetLayoutView="100" workbookViewId="0">
      <selection activeCell="A28" sqref="A28"/>
    </sheetView>
  </sheetViews>
  <sheetFormatPr defaultColWidth="9.140625" defaultRowHeight="14.25"/>
  <cols>
    <col min="1" max="1" width="4.7109375" style="38" customWidth="1"/>
    <col min="2" max="2" width="16.85546875" style="38" customWidth="1"/>
    <col min="3" max="3" width="11.7109375" style="38" customWidth="1"/>
    <col min="4" max="4" width="12" style="38" customWidth="1"/>
    <col min="5" max="5" width="12.140625" style="38" customWidth="1"/>
    <col min="6" max="6" width="17.42578125" style="38" customWidth="1"/>
    <col min="7" max="7" width="12.42578125" style="38" customWidth="1"/>
    <col min="8" max="8" width="16" style="38" customWidth="1"/>
    <col min="9" max="9" width="12.7109375" style="38" customWidth="1"/>
    <col min="10" max="10" width="15" style="38" customWidth="1"/>
    <col min="11" max="11" width="16" style="38" customWidth="1"/>
    <col min="12" max="12" width="11.85546875" style="38" customWidth="1"/>
    <col min="13" max="16384" width="9.140625" style="38"/>
  </cols>
  <sheetData>
    <row r="1" spans="1:20" ht="15" customHeight="1">
      <c r="C1" s="879"/>
      <c r="D1" s="879"/>
      <c r="E1" s="879"/>
      <c r="F1" s="879"/>
      <c r="G1" s="879"/>
      <c r="H1" s="879"/>
      <c r="I1" s="454"/>
      <c r="J1" s="1096" t="s">
        <v>500</v>
      </c>
      <c r="K1" s="1096"/>
    </row>
    <row r="2" spans="1:20" s="42" customFormat="1" ht="19.5" customHeight="1">
      <c r="A2" s="1279" t="s">
        <v>0</v>
      </c>
      <c r="B2" s="1279"/>
      <c r="C2" s="1279"/>
      <c r="D2" s="1279"/>
      <c r="E2" s="1279"/>
      <c r="F2" s="1279"/>
      <c r="G2" s="1279"/>
      <c r="H2" s="1279"/>
      <c r="I2" s="1279"/>
      <c r="J2" s="1279"/>
      <c r="K2" s="1279"/>
    </row>
    <row r="3" spans="1:20" s="42" customFormat="1" ht="19.5" customHeight="1">
      <c r="A3" s="1280" t="s">
        <v>857</v>
      </c>
      <c r="B3" s="1280"/>
      <c r="C3" s="1280"/>
      <c r="D3" s="1280"/>
      <c r="E3" s="1280"/>
      <c r="F3" s="1280"/>
      <c r="G3" s="1280"/>
      <c r="H3" s="1280"/>
      <c r="I3" s="1280"/>
      <c r="J3" s="1280"/>
      <c r="K3" s="1280"/>
    </row>
    <row r="4" spans="1:20" s="42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20" s="42" customFormat="1" ht="18" customHeight="1">
      <c r="A5" s="1153" t="s">
        <v>939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</row>
    <row r="6" spans="1:20" ht="15.75">
      <c r="A6" s="26" t="s">
        <v>700</v>
      </c>
      <c r="B6" s="26"/>
      <c r="C6" s="69"/>
      <c r="D6" s="69"/>
      <c r="E6" s="69"/>
      <c r="F6" s="69"/>
      <c r="G6" s="69"/>
      <c r="H6" s="69"/>
      <c r="I6" s="69"/>
      <c r="J6" s="69"/>
      <c r="K6" s="69"/>
    </row>
    <row r="7" spans="1:20" ht="29.25" customHeight="1">
      <c r="A7" s="888" t="s">
        <v>70</v>
      </c>
      <c r="B7" s="888" t="s">
        <v>71</v>
      </c>
      <c r="C7" s="888" t="s">
        <v>72</v>
      </c>
      <c r="D7" s="888" t="s">
        <v>141</v>
      </c>
      <c r="E7" s="888"/>
      <c r="F7" s="888"/>
      <c r="G7" s="888"/>
      <c r="H7" s="888"/>
      <c r="I7" s="899" t="s">
        <v>218</v>
      </c>
      <c r="J7" s="888" t="s">
        <v>73</v>
      </c>
      <c r="K7" s="888" t="s">
        <v>445</v>
      </c>
      <c r="L7" s="881" t="s">
        <v>74</v>
      </c>
      <c r="S7" s="41"/>
      <c r="T7" s="41"/>
    </row>
    <row r="8" spans="1:20" ht="33.75" customHeight="1">
      <c r="A8" s="888"/>
      <c r="B8" s="888"/>
      <c r="C8" s="888"/>
      <c r="D8" s="888" t="s">
        <v>75</v>
      </c>
      <c r="E8" s="888" t="s">
        <v>76</v>
      </c>
      <c r="F8" s="888"/>
      <c r="G8" s="888"/>
      <c r="H8" s="458" t="s">
        <v>77</v>
      </c>
      <c r="I8" s="1281"/>
      <c r="J8" s="888"/>
      <c r="K8" s="888"/>
      <c r="L8" s="881"/>
    </row>
    <row r="9" spans="1:20" ht="30">
      <c r="A9" s="888"/>
      <c r="B9" s="888"/>
      <c r="C9" s="888"/>
      <c r="D9" s="888"/>
      <c r="E9" s="458" t="s">
        <v>78</v>
      </c>
      <c r="F9" s="458" t="s">
        <v>79</v>
      </c>
      <c r="G9" s="458" t="s">
        <v>16</v>
      </c>
      <c r="H9" s="458"/>
      <c r="I9" s="900"/>
      <c r="J9" s="888"/>
      <c r="K9" s="888"/>
      <c r="L9" s="881"/>
    </row>
    <row r="10" spans="1:20" s="91" customFormat="1" ht="17.100000000000001" customHeight="1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</row>
    <row r="11" spans="1:20" ht="17.100000000000001" customHeight="1">
      <c r="A11" s="44">
        <v>1</v>
      </c>
      <c r="B11" s="45" t="s">
        <v>1053</v>
      </c>
      <c r="C11" s="817">
        <v>30</v>
      </c>
      <c r="D11" s="817">
        <v>0</v>
      </c>
      <c r="E11" s="817">
        <v>4</v>
      </c>
      <c r="F11" s="817">
        <v>2</v>
      </c>
      <c r="G11" s="817">
        <f>SUM(E11:F11)</f>
        <v>6</v>
      </c>
      <c r="H11" s="817">
        <f>G11+D11</f>
        <v>6</v>
      </c>
      <c r="I11" s="817">
        <f>C11-H11</f>
        <v>24</v>
      </c>
      <c r="J11" s="817">
        <v>23</v>
      </c>
      <c r="K11" s="320">
        <v>26</v>
      </c>
      <c r="L11" s="320"/>
    </row>
    <row r="12" spans="1:20" ht="17.100000000000001" customHeight="1">
      <c r="A12" s="44">
        <v>2</v>
      </c>
      <c r="B12" s="45" t="s">
        <v>1054</v>
      </c>
      <c r="C12" s="817">
        <v>31</v>
      </c>
      <c r="D12" s="817">
        <v>11</v>
      </c>
      <c r="E12" s="817">
        <v>4</v>
      </c>
      <c r="F12" s="817">
        <v>3</v>
      </c>
      <c r="G12" s="817">
        <f t="shared" ref="G12:G22" si="0">SUM(E12:F12)</f>
        <v>7</v>
      </c>
      <c r="H12" s="817">
        <f t="shared" ref="H12:H22" si="1">G12+D12</f>
        <v>18</v>
      </c>
      <c r="I12" s="817">
        <f t="shared" ref="I12:I22" si="2">C12-H12</f>
        <v>13</v>
      </c>
      <c r="J12" s="817">
        <v>12</v>
      </c>
      <c r="K12" s="320">
        <v>26</v>
      </c>
      <c r="L12" s="320"/>
    </row>
    <row r="13" spans="1:20" ht="17.100000000000001" customHeight="1">
      <c r="A13" s="44">
        <v>3</v>
      </c>
      <c r="B13" s="45" t="s">
        <v>1055</v>
      </c>
      <c r="C13" s="817">
        <v>30</v>
      </c>
      <c r="D13" s="817">
        <v>7</v>
      </c>
      <c r="E13" s="817">
        <v>5</v>
      </c>
      <c r="F13" s="817">
        <v>1</v>
      </c>
      <c r="G13" s="817">
        <f t="shared" si="0"/>
        <v>6</v>
      </c>
      <c r="H13" s="817">
        <f t="shared" si="1"/>
        <v>13</v>
      </c>
      <c r="I13" s="817">
        <f t="shared" si="2"/>
        <v>17</v>
      </c>
      <c r="J13" s="817">
        <v>15</v>
      </c>
      <c r="K13" s="320">
        <v>25</v>
      </c>
      <c r="L13" s="320"/>
    </row>
    <row r="14" spans="1:20" ht="17.100000000000001" customHeight="1">
      <c r="A14" s="44">
        <v>4</v>
      </c>
      <c r="B14" s="45" t="s">
        <v>1056</v>
      </c>
      <c r="C14" s="817">
        <v>31</v>
      </c>
      <c r="D14" s="817">
        <v>0</v>
      </c>
      <c r="E14" s="817">
        <v>4</v>
      </c>
      <c r="F14" s="817">
        <v>1</v>
      </c>
      <c r="G14" s="817">
        <f t="shared" si="0"/>
        <v>5</v>
      </c>
      <c r="H14" s="817">
        <f t="shared" si="1"/>
        <v>5</v>
      </c>
      <c r="I14" s="817">
        <f t="shared" si="2"/>
        <v>26</v>
      </c>
      <c r="J14" s="817">
        <v>25</v>
      </c>
      <c r="K14" s="320">
        <v>27</v>
      </c>
      <c r="L14" s="320"/>
    </row>
    <row r="15" spans="1:20" ht="17.100000000000001" customHeight="1">
      <c r="A15" s="44">
        <v>5</v>
      </c>
      <c r="B15" s="45" t="s">
        <v>1057</v>
      </c>
      <c r="C15" s="817">
        <v>31</v>
      </c>
      <c r="D15" s="817">
        <v>0</v>
      </c>
      <c r="E15" s="817">
        <v>4</v>
      </c>
      <c r="F15" s="817">
        <v>3</v>
      </c>
      <c r="G15" s="817">
        <f t="shared" si="0"/>
        <v>7</v>
      </c>
      <c r="H15" s="817">
        <f t="shared" si="1"/>
        <v>7</v>
      </c>
      <c r="I15" s="817">
        <f t="shared" si="2"/>
        <v>24</v>
      </c>
      <c r="J15" s="817">
        <v>23</v>
      </c>
      <c r="K15" s="320">
        <v>27</v>
      </c>
      <c r="L15" s="320"/>
    </row>
    <row r="16" spans="1:20" s="43" customFormat="1" ht="17.100000000000001" customHeight="1">
      <c r="A16" s="44">
        <v>6</v>
      </c>
      <c r="B16" s="45" t="s">
        <v>1058</v>
      </c>
      <c r="C16" s="818">
        <v>30</v>
      </c>
      <c r="D16" s="818">
        <v>0</v>
      </c>
      <c r="E16" s="818">
        <v>5</v>
      </c>
      <c r="F16" s="818">
        <v>2</v>
      </c>
      <c r="G16" s="817">
        <f t="shared" si="0"/>
        <v>7</v>
      </c>
      <c r="H16" s="817">
        <f t="shared" si="1"/>
        <v>7</v>
      </c>
      <c r="I16" s="817">
        <f t="shared" si="2"/>
        <v>23</v>
      </c>
      <c r="J16" s="818">
        <v>22</v>
      </c>
      <c r="K16" s="320">
        <v>25</v>
      </c>
      <c r="L16" s="819"/>
      <c r="M16" s="38"/>
    </row>
    <row r="17" spans="1:13" s="43" customFormat="1" ht="17.100000000000001" customHeight="1">
      <c r="A17" s="44">
        <v>7</v>
      </c>
      <c r="B17" s="45" t="s">
        <v>1059</v>
      </c>
      <c r="C17" s="818">
        <v>31</v>
      </c>
      <c r="D17" s="818">
        <v>24</v>
      </c>
      <c r="E17" s="818">
        <v>4</v>
      </c>
      <c r="F17" s="818">
        <v>1</v>
      </c>
      <c r="G17" s="817">
        <f t="shared" si="0"/>
        <v>5</v>
      </c>
      <c r="H17" s="817">
        <f t="shared" si="1"/>
        <v>29</v>
      </c>
      <c r="I17" s="817">
        <f t="shared" si="2"/>
        <v>2</v>
      </c>
      <c r="J17" s="818">
        <v>2</v>
      </c>
      <c r="K17" s="320">
        <v>26</v>
      </c>
      <c r="L17" s="819"/>
      <c r="M17" s="38"/>
    </row>
    <row r="18" spans="1:13" s="43" customFormat="1" ht="17.100000000000001" customHeight="1">
      <c r="A18" s="44">
        <v>8</v>
      </c>
      <c r="B18" s="45" t="s">
        <v>1060</v>
      </c>
      <c r="C18" s="818">
        <v>30</v>
      </c>
      <c r="D18" s="818">
        <v>0</v>
      </c>
      <c r="E18" s="818">
        <v>4</v>
      </c>
      <c r="F18" s="818">
        <v>2</v>
      </c>
      <c r="G18" s="817">
        <f t="shared" si="0"/>
        <v>6</v>
      </c>
      <c r="H18" s="817">
        <f t="shared" si="1"/>
        <v>6</v>
      </c>
      <c r="I18" s="817">
        <f t="shared" si="2"/>
        <v>24</v>
      </c>
      <c r="J18" s="818">
        <v>22</v>
      </c>
      <c r="K18" s="320">
        <v>26</v>
      </c>
      <c r="L18" s="819"/>
      <c r="M18" s="38"/>
    </row>
    <row r="19" spans="1:13" s="43" customFormat="1" ht="17.100000000000001" customHeight="1">
      <c r="A19" s="44">
        <v>9</v>
      </c>
      <c r="B19" s="45" t="s">
        <v>1061</v>
      </c>
      <c r="C19" s="818">
        <v>31</v>
      </c>
      <c r="D19" s="818">
        <v>0</v>
      </c>
      <c r="E19" s="818">
        <v>5</v>
      </c>
      <c r="F19" s="818">
        <v>1</v>
      </c>
      <c r="G19" s="817">
        <f t="shared" si="0"/>
        <v>6</v>
      </c>
      <c r="H19" s="817">
        <f t="shared" si="1"/>
        <v>6</v>
      </c>
      <c r="I19" s="817">
        <f t="shared" si="2"/>
        <v>25</v>
      </c>
      <c r="J19" s="818">
        <v>22</v>
      </c>
      <c r="K19" s="320">
        <v>26</v>
      </c>
      <c r="L19" s="819"/>
      <c r="M19" s="38"/>
    </row>
    <row r="20" spans="1:13" s="43" customFormat="1" ht="17.100000000000001" customHeight="1">
      <c r="A20" s="44">
        <v>10</v>
      </c>
      <c r="B20" s="45" t="s">
        <v>1062</v>
      </c>
      <c r="C20" s="818">
        <v>31</v>
      </c>
      <c r="D20" s="818">
        <v>0</v>
      </c>
      <c r="E20" s="818">
        <v>4</v>
      </c>
      <c r="F20" s="818">
        <v>4</v>
      </c>
      <c r="G20" s="817">
        <f t="shared" si="0"/>
        <v>8</v>
      </c>
      <c r="H20" s="817">
        <f t="shared" si="1"/>
        <v>8</v>
      </c>
      <c r="I20" s="817">
        <f t="shared" si="2"/>
        <v>23</v>
      </c>
      <c r="J20" s="818">
        <v>21</v>
      </c>
      <c r="K20" s="320">
        <v>27</v>
      </c>
      <c r="L20" s="819"/>
      <c r="M20" s="38"/>
    </row>
    <row r="21" spans="1:13" s="43" customFormat="1" ht="17.100000000000001" customHeight="1">
      <c r="A21" s="44">
        <v>11</v>
      </c>
      <c r="B21" s="45" t="s">
        <v>1063</v>
      </c>
      <c r="C21" s="818">
        <v>29</v>
      </c>
      <c r="D21" s="818">
        <v>0</v>
      </c>
      <c r="E21" s="818">
        <v>4</v>
      </c>
      <c r="F21" s="818">
        <v>2</v>
      </c>
      <c r="G21" s="817">
        <f t="shared" si="0"/>
        <v>6</v>
      </c>
      <c r="H21" s="817">
        <f t="shared" si="1"/>
        <v>6</v>
      </c>
      <c r="I21" s="817">
        <f t="shared" si="2"/>
        <v>23</v>
      </c>
      <c r="J21" s="818">
        <v>21</v>
      </c>
      <c r="K21" s="320">
        <v>25</v>
      </c>
      <c r="L21" s="819"/>
      <c r="M21" s="38"/>
    </row>
    <row r="22" spans="1:13" s="43" customFormat="1" ht="17.100000000000001" customHeight="1">
      <c r="A22" s="44">
        <v>12</v>
      </c>
      <c r="B22" s="45" t="s">
        <v>1064</v>
      </c>
      <c r="C22" s="818">
        <v>31</v>
      </c>
      <c r="D22" s="818">
        <v>0</v>
      </c>
      <c r="E22" s="818">
        <v>5</v>
      </c>
      <c r="F22" s="818">
        <v>3</v>
      </c>
      <c r="G22" s="817">
        <f t="shared" si="0"/>
        <v>8</v>
      </c>
      <c r="H22" s="817">
        <f t="shared" si="1"/>
        <v>8</v>
      </c>
      <c r="I22" s="817">
        <f t="shared" si="2"/>
        <v>23</v>
      </c>
      <c r="J22" s="818">
        <v>22</v>
      </c>
      <c r="K22" s="320">
        <v>26</v>
      </c>
      <c r="L22" s="819"/>
      <c r="M22" s="38"/>
    </row>
    <row r="23" spans="1:13" s="43" customFormat="1" ht="17.100000000000001" customHeight="1">
      <c r="A23" s="45"/>
      <c r="B23" s="46" t="s">
        <v>16</v>
      </c>
      <c r="C23" s="820">
        <f t="shared" ref="C23:K23" si="3">SUM(C11:C22)</f>
        <v>366</v>
      </c>
      <c r="D23" s="820">
        <f t="shared" si="3"/>
        <v>42</v>
      </c>
      <c r="E23" s="820">
        <f t="shared" si="3"/>
        <v>52</v>
      </c>
      <c r="F23" s="820">
        <f t="shared" si="3"/>
        <v>25</v>
      </c>
      <c r="G23" s="804">
        <f t="shared" si="3"/>
        <v>77</v>
      </c>
      <c r="H23" s="804">
        <f t="shared" si="3"/>
        <v>119</v>
      </c>
      <c r="I23" s="804">
        <f t="shared" si="3"/>
        <v>247</v>
      </c>
      <c r="J23" s="820">
        <f t="shared" si="3"/>
        <v>230</v>
      </c>
      <c r="K23" s="821">
        <f t="shared" si="3"/>
        <v>312</v>
      </c>
      <c r="L23" s="819"/>
    </row>
    <row r="24" spans="1:13" s="43" customFormat="1" ht="11.25" customHeight="1">
      <c r="A24" s="47"/>
      <c r="B24" s="48"/>
      <c r="C24" s="49"/>
      <c r="D24" s="47"/>
      <c r="E24" s="47"/>
      <c r="F24" s="47"/>
      <c r="G24" s="47"/>
      <c r="H24" s="47"/>
      <c r="I24" s="47"/>
      <c r="J24" s="47"/>
      <c r="K24" s="47"/>
    </row>
    <row r="25" spans="1:13" ht="15">
      <c r="A25" s="40" t="s">
        <v>98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3" ht="15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3" ht="1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3">
      <c r="A28" s="9" t="s">
        <v>1117</v>
      </c>
      <c r="B28"/>
      <c r="E28" s="1278" t="s">
        <v>849</v>
      </c>
      <c r="F28" s="1278"/>
      <c r="G28" s="1278"/>
      <c r="H28" s="1278"/>
      <c r="I28" s="1038" t="s">
        <v>846</v>
      </c>
      <c r="J28" s="1038"/>
      <c r="K28" s="1038"/>
      <c r="L28" s="1038"/>
    </row>
    <row r="29" spans="1:13">
      <c r="A29" s="465"/>
      <c r="B29" s="465"/>
      <c r="E29" s="1278" t="s">
        <v>850</v>
      </c>
      <c r="F29" s="1278"/>
      <c r="G29" s="1278"/>
      <c r="H29" s="1278"/>
      <c r="I29" s="1038" t="s">
        <v>845</v>
      </c>
      <c r="J29" s="1038"/>
      <c r="K29" s="1038"/>
      <c r="L29" s="1038"/>
    </row>
    <row r="30" spans="1:13" ht="15">
      <c r="A30" s="351"/>
      <c r="B30" s="351"/>
      <c r="C30" s="351"/>
      <c r="D30" s="351"/>
      <c r="E30" s="1278" t="s">
        <v>851</v>
      </c>
      <c r="F30" s="1278"/>
      <c r="G30" s="1278"/>
      <c r="H30" s="1278"/>
      <c r="I30" s="351"/>
      <c r="J30" s="351"/>
      <c r="K30" s="351"/>
    </row>
    <row r="31" spans="1:13" ht="1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</sheetData>
  <mergeCells count="20">
    <mergeCell ref="E29:H29"/>
    <mergeCell ref="I29:L29"/>
    <mergeCell ref="E30:H30"/>
    <mergeCell ref="J7:J9"/>
    <mergeCell ref="K7:K9"/>
    <mergeCell ref="L7:L9"/>
    <mergeCell ref="D8:D9"/>
    <mergeCell ref="E8:G8"/>
    <mergeCell ref="E28:H28"/>
    <mergeCell ref="I28:L28"/>
    <mergeCell ref="C1:H1"/>
    <mergeCell ref="J1:K1"/>
    <mergeCell ref="A2:K2"/>
    <mergeCell ref="A3:K3"/>
    <mergeCell ref="A5:K5"/>
    <mergeCell ref="A7:A9"/>
    <mergeCell ref="B7:B9"/>
    <mergeCell ref="C7:C9"/>
    <mergeCell ref="D7:H7"/>
    <mergeCell ref="I7:I9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2"/>
  <sheetViews>
    <sheetView topLeftCell="A16" zoomScaleSheetLayoutView="100" workbookViewId="0">
      <selection activeCell="A28" sqref="A28"/>
    </sheetView>
  </sheetViews>
  <sheetFormatPr defaultColWidth="9.140625" defaultRowHeight="14.25"/>
  <cols>
    <col min="1" max="1" width="4.7109375" style="38" customWidth="1"/>
    <col min="2" max="2" width="14.7109375" style="38" customWidth="1"/>
    <col min="3" max="3" width="11.7109375" style="38" customWidth="1"/>
    <col min="4" max="4" width="12" style="38" customWidth="1"/>
    <col min="5" max="5" width="11.85546875" style="38" customWidth="1"/>
    <col min="6" max="6" width="18.85546875" style="38" customWidth="1"/>
    <col min="7" max="7" width="10.140625" style="38" customWidth="1"/>
    <col min="8" max="8" width="14.7109375" style="38" customWidth="1"/>
    <col min="9" max="9" width="15.28515625" style="38" customWidth="1"/>
    <col min="10" max="10" width="14.7109375" style="38" customWidth="1"/>
    <col min="11" max="11" width="11.85546875" style="38" customWidth="1"/>
    <col min="12" max="16384" width="9.140625" style="38"/>
  </cols>
  <sheetData>
    <row r="1" spans="1:19" ht="15" customHeight="1">
      <c r="C1" s="879"/>
      <c r="D1" s="879"/>
      <c r="E1" s="879"/>
      <c r="F1" s="879"/>
      <c r="G1" s="879"/>
      <c r="H1" s="879"/>
      <c r="I1" s="454"/>
      <c r="J1" s="461" t="s">
        <v>501</v>
      </c>
    </row>
    <row r="2" spans="1:19" s="42" customFormat="1" ht="19.5" customHeight="1">
      <c r="A2" s="1279" t="s">
        <v>0</v>
      </c>
      <c r="B2" s="1279"/>
      <c r="C2" s="1279"/>
      <c r="D2" s="1279"/>
      <c r="E2" s="1279"/>
      <c r="F2" s="1279"/>
      <c r="G2" s="1279"/>
      <c r="H2" s="1279"/>
      <c r="I2" s="1279"/>
      <c r="J2" s="1279"/>
    </row>
    <row r="3" spans="1:19" s="42" customFormat="1" ht="19.5" customHeight="1">
      <c r="A3" s="1280" t="s">
        <v>857</v>
      </c>
      <c r="B3" s="1280"/>
      <c r="C3" s="1280"/>
      <c r="D3" s="1280"/>
      <c r="E3" s="1280"/>
      <c r="F3" s="1280"/>
      <c r="G3" s="1280"/>
      <c r="H3" s="1280"/>
      <c r="I3" s="1280"/>
      <c r="J3" s="1280"/>
    </row>
    <row r="4" spans="1:19" s="42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9" s="42" customFormat="1" ht="18" customHeight="1">
      <c r="A5" s="1153" t="s">
        <v>940</v>
      </c>
      <c r="B5" s="1153"/>
      <c r="C5" s="1153"/>
      <c r="D5" s="1153"/>
      <c r="E5" s="1153"/>
      <c r="F5" s="1153"/>
      <c r="G5" s="1153"/>
      <c r="H5" s="1153"/>
      <c r="I5" s="1153"/>
      <c r="J5" s="1153"/>
    </row>
    <row r="6" spans="1:19" ht="15.75">
      <c r="A6" s="26" t="s">
        <v>700</v>
      </c>
      <c r="B6" s="26"/>
      <c r="C6" s="83"/>
      <c r="D6" s="83"/>
      <c r="E6" s="83"/>
      <c r="F6" s="83"/>
      <c r="G6" s="83"/>
      <c r="H6" s="83"/>
      <c r="I6" s="97"/>
      <c r="J6" s="97"/>
    </row>
    <row r="7" spans="1:19" ht="29.25" customHeight="1">
      <c r="A7" s="888" t="s">
        <v>70</v>
      </c>
      <c r="B7" s="888" t="s">
        <v>71</v>
      </c>
      <c r="C7" s="888" t="s">
        <v>72</v>
      </c>
      <c r="D7" s="888" t="s">
        <v>142</v>
      </c>
      <c r="E7" s="888"/>
      <c r="F7" s="888"/>
      <c r="G7" s="888"/>
      <c r="H7" s="888"/>
      <c r="I7" s="899" t="s">
        <v>218</v>
      </c>
      <c r="J7" s="888" t="s">
        <v>73</v>
      </c>
      <c r="K7" s="888" t="s">
        <v>206</v>
      </c>
    </row>
    <row r="8" spans="1:19" ht="34.15" customHeight="1">
      <c r="A8" s="888"/>
      <c r="B8" s="888"/>
      <c r="C8" s="888"/>
      <c r="D8" s="888" t="s">
        <v>75</v>
      </c>
      <c r="E8" s="888" t="s">
        <v>76</v>
      </c>
      <c r="F8" s="888"/>
      <c r="G8" s="888"/>
      <c r="H8" s="899" t="s">
        <v>77</v>
      </c>
      <c r="I8" s="1281"/>
      <c r="J8" s="888"/>
      <c r="K8" s="888"/>
      <c r="R8" s="41"/>
      <c r="S8" s="41"/>
    </row>
    <row r="9" spans="1:19" ht="33.75" customHeight="1">
      <c r="A9" s="888"/>
      <c r="B9" s="888"/>
      <c r="C9" s="888"/>
      <c r="D9" s="888"/>
      <c r="E9" s="458" t="s">
        <v>78</v>
      </c>
      <c r="F9" s="458" t="s">
        <v>79</v>
      </c>
      <c r="G9" s="458" t="s">
        <v>16</v>
      </c>
      <c r="H9" s="900"/>
      <c r="I9" s="900"/>
      <c r="J9" s="888"/>
      <c r="K9" s="888"/>
    </row>
    <row r="10" spans="1:19" s="43" customFormat="1" ht="17.100000000000001" customHeight="1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</row>
    <row r="11" spans="1:19" ht="17.100000000000001" customHeight="1">
      <c r="A11" s="44">
        <v>1</v>
      </c>
      <c r="B11" s="45" t="s">
        <v>1053</v>
      </c>
      <c r="C11" s="817">
        <f>[1]AT26_NoWD!C11</f>
        <v>30</v>
      </c>
      <c r="D11" s="817">
        <f>[1]AT26_NoWD!D11</f>
        <v>0</v>
      </c>
      <c r="E11" s="817">
        <f>[1]AT26_NoWD!E11</f>
        <v>4</v>
      </c>
      <c r="F11" s="817">
        <f>[1]AT26_NoWD!F11</f>
        <v>2</v>
      </c>
      <c r="G11" s="817">
        <f>F11+E11</f>
        <v>6</v>
      </c>
      <c r="H11" s="817">
        <f>G11+D11</f>
        <v>6</v>
      </c>
      <c r="I11" s="817">
        <f>C11-H11</f>
        <v>24</v>
      </c>
      <c r="J11" s="817">
        <f>[1]AT26_NoWD!J11</f>
        <v>23</v>
      </c>
      <c r="K11" s="320"/>
    </row>
    <row r="12" spans="1:19" ht="17.100000000000001" customHeight="1">
      <c r="A12" s="44">
        <v>2</v>
      </c>
      <c r="B12" s="45" t="s">
        <v>1054</v>
      </c>
      <c r="C12" s="817">
        <f>[1]AT26_NoWD!C12</f>
        <v>31</v>
      </c>
      <c r="D12" s="817">
        <f>[1]AT26_NoWD!D12</f>
        <v>11</v>
      </c>
      <c r="E12" s="817">
        <f>[1]AT26_NoWD!E12</f>
        <v>4</v>
      </c>
      <c r="F12" s="817">
        <f>[1]AT26_NoWD!F12</f>
        <v>3</v>
      </c>
      <c r="G12" s="817">
        <f t="shared" ref="G12:G22" si="0">F12+E12</f>
        <v>7</v>
      </c>
      <c r="H12" s="817">
        <f t="shared" ref="H12:H22" si="1">G12+D12</f>
        <v>18</v>
      </c>
      <c r="I12" s="817">
        <f t="shared" ref="I12:I22" si="2">C12-H12</f>
        <v>13</v>
      </c>
      <c r="J12" s="817">
        <f>[1]AT26_NoWD!J12</f>
        <v>12</v>
      </c>
      <c r="K12" s="320"/>
    </row>
    <row r="13" spans="1:19" ht="17.100000000000001" customHeight="1">
      <c r="A13" s="44">
        <v>3</v>
      </c>
      <c r="B13" s="45" t="s">
        <v>1055</v>
      </c>
      <c r="C13" s="817">
        <f>[1]AT26_NoWD!C13</f>
        <v>30</v>
      </c>
      <c r="D13" s="817">
        <f>[1]AT26_NoWD!D13</f>
        <v>7</v>
      </c>
      <c r="E13" s="817">
        <f>[1]AT26_NoWD!E13</f>
        <v>5</v>
      </c>
      <c r="F13" s="817">
        <f>[1]AT26_NoWD!F13</f>
        <v>1</v>
      </c>
      <c r="G13" s="817">
        <f t="shared" si="0"/>
        <v>6</v>
      </c>
      <c r="H13" s="817">
        <f t="shared" si="1"/>
        <v>13</v>
      </c>
      <c r="I13" s="817">
        <f t="shared" si="2"/>
        <v>17</v>
      </c>
      <c r="J13" s="817">
        <f>[1]AT26_NoWD!J13</f>
        <v>15</v>
      </c>
      <c r="K13" s="819"/>
    </row>
    <row r="14" spans="1:19" ht="17.100000000000001" customHeight="1">
      <c r="A14" s="44">
        <v>4</v>
      </c>
      <c r="B14" s="45" t="s">
        <v>1056</v>
      </c>
      <c r="C14" s="817">
        <f>[1]AT26_NoWD!C14</f>
        <v>31</v>
      </c>
      <c r="D14" s="817">
        <f>[1]AT26_NoWD!D14</f>
        <v>0</v>
      </c>
      <c r="E14" s="817">
        <f>[1]AT26_NoWD!E14</f>
        <v>4</v>
      </c>
      <c r="F14" s="817">
        <f>[1]AT26_NoWD!F14</f>
        <v>1</v>
      </c>
      <c r="G14" s="817">
        <f t="shared" si="0"/>
        <v>5</v>
      </c>
      <c r="H14" s="817">
        <f t="shared" si="1"/>
        <v>5</v>
      </c>
      <c r="I14" s="817">
        <f t="shared" si="2"/>
        <v>26</v>
      </c>
      <c r="J14" s="817">
        <f>[1]AT26_NoWD!J14</f>
        <v>25</v>
      </c>
      <c r="K14" s="819"/>
    </row>
    <row r="15" spans="1:19" ht="17.100000000000001" customHeight="1">
      <c r="A15" s="44">
        <v>5</v>
      </c>
      <c r="B15" s="45" t="s">
        <v>1057</v>
      </c>
      <c r="C15" s="817">
        <f>[1]AT26_NoWD!C15</f>
        <v>31</v>
      </c>
      <c r="D15" s="817">
        <f>[1]AT26_NoWD!D15</f>
        <v>0</v>
      </c>
      <c r="E15" s="817">
        <f>[1]AT26_NoWD!E15</f>
        <v>4</v>
      </c>
      <c r="F15" s="817">
        <f>[1]AT26_NoWD!F15</f>
        <v>3</v>
      </c>
      <c r="G15" s="817">
        <f t="shared" si="0"/>
        <v>7</v>
      </c>
      <c r="H15" s="817">
        <f t="shared" si="1"/>
        <v>7</v>
      </c>
      <c r="I15" s="817">
        <f t="shared" si="2"/>
        <v>24</v>
      </c>
      <c r="J15" s="817">
        <f>[1]AT26_NoWD!J15</f>
        <v>23</v>
      </c>
      <c r="K15" s="819"/>
    </row>
    <row r="16" spans="1:19" s="43" customFormat="1" ht="17.100000000000001" customHeight="1">
      <c r="A16" s="44">
        <v>6</v>
      </c>
      <c r="B16" s="45" t="s">
        <v>1058</v>
      </c>
      <c r="C16" s="817">
        <f>[1]AT26_NoWD!C16</f>
        <v>30</v>
      </c>
      <c r="D16" s="817">
        <f>[1]AT26_NoWD!D16</f>
        <v>0</v>
      </c>
      <c r="E16" s="817">
        <f>[1]AT26_NoWD!E16</f>
        <v>5</v>
      </c>
      <c r="F16" s="817">
        <f>[1]AT26_NoWD!F16</f>
        <v>2</v>
      </c>
      <c r="G16" s="817">
        <f t="shared" si="0"/>
        <v>7</v>
      </c>
      <c r="H16" s="817">
        <f t="shared" si="1"/>
        <v>7</v>
      </c>
      <c r="I16" s="817">
        <f t="shared" si="2"/>
        <v>23</v>
      </c>
      <c r="J16" s="817">
        <f>[1]AT26_NoWD!J16</f>
        <v>22</v>
      </c>
      <c r="K16" s="819"/>
    </row>
    <row r="17" spans="1:12" s="43" customFormat="1" ht="17.100000000000001" customHeight="1">
      <c r="A17" s="44">
        <v>7</v>
      </c>
      <c r="B17" s="45" t="s">
        <v>1059</v>
      </c>
      <c r="C17" s="817">
        <f>[1]AT26_NoWD!C17</f>
        <v>31</v>
      </c>
      <c r="D17" s="817">
        <f>[1]AT26_NoWD!D17</f>
        <v>24</v>
      </c>
      <c r="E17" s="817">
        <f>[1]AT26_NoWD!E17</f>
        <v>4</v>
      </c>
      <c r="F17" s="817">
        <f>[1]AT26_NoWD!F17</f>
        <v>1</v>
      </c>
      <c r="G17" s="817">
        <f t="shared" si="0"/>
        <v>5</v>
      </c>
      <c r="H17" s="817">
        <f t="shared" si="1"/>
        <v>29</v>
      </c>
      <c r="I17" s="817">
        <f t="shared" si="2"/>
        <v>2</v>
      </c>
      <c r="J17" s="817">
        <f>[1]AT26_NoWD!J17</f>
        <v>2</v>
      </c>
      <c r="K17" s="819"/>
    </row>
    <row r="18" spans="1:12" s="43" customFormat="1" ht="17.100000000000001" customHeight="1">
      <c r="A18" s="44">
        <v>8</v>
      </c>
      <c r="B18" s="45" t="s">
        <v>1060</v>
      </c>
      <c r="C18" s="817">
        <f>[1]AT26_NoWD!C18</f>
        <v>30</v>
      </c>
      <c r="D18" s="817">
        <f>[1]AT26_NoWD!D18</f>
        <v>0</v>
      </c>
      <c r="E18" s="817">
        <f>[1]AT26_NoWD!E18</f>
        <v>4</v>
      </c>
      <c r="F18" s="817">
        <f>[1]AT26_NoWD!F18</f>
        <v>2</v>
      </c>
      <c r="G18" s="817">
        <f t="shared" si="0"/>
        <v>6</v>
      </c>
      <c r="H18" s="817">
        <f t="shared" si="1"/>
        <v>6</v>
      </c>
      <c r="I18" s="817">
        <f t="shared" si="2"/>
        <v>24</v>
      </c>
      <c r="J18" s="817">
        <f>[1]AT26_NoWD!J18</f>
        <v>22</v>
      </c>
      <c r="K18" s="819"/>
    </row>
    <row r="19" spans="1:12" s="43" customFormat="1" ht="17.100000000000001" customHeight="1">
      <c r="A19" s="44">
        <v>9</v>
      </c>
      <c r="B19" s="45" t="s">
        <v>1061</v>
      </c>
      <c r="C19" s="817">
        <f>[1]AT26_NoWD!C19</f>
        <v>31</v>
      </c>
      <c r="D19" s="817">
        <f>[1]AT26_NoWD!D19</f>
        <v>0</v>
      </c>
      <c r="E19" s="817">
        <f>[1]AT26_NoWD!E19</f>
        <v>5</v>
      </c>
      <c r="F19" s="817">
        <f>[1]AT26_NoWD!F19</f>
        <v>1</v>
      </c>
      <c r="G19" s="817">
        <f t="shared" si="0"/>
        <v>6</v>
      </c>
      <c r="H19" s="817">
        <f t="shared" si="1"/>
        <v>6</v>
      </c>
      <c r="I19" s="817">
        <f t="shared" si="2"/>
        <v>25</v>
      </c>
      <c r="J19" s="817">
        <f>[1]AT26_NoWD!J19</f>
        <v>22</v>
      </c>
      <c r="K19" s="819"/>
    </row>
    <row r="20" spans="1:12" s="43" customFormat="1" ht="17.100000000000001" customHeight="1">
      <c r="A20" s="44">
        <v>10</v>
      </c>
      <c r="B20" s="45" t="s">
        <v>1062</v>
      </c>
      <c r="C20" s="817">
        <f>[1]AT26_NoWD!C20</f>
        <v>31</v>
      </c>
      <c r="D20" s="817">
        <f>[1]AT26_NoWD!D20</f>
        <v>0</v>
      </c>
      <c r="E20" s="817">
        <f>[1]AT26_NoWD!E20</f>
        <v>4</v>
      </c>
      <c r="F20" s="817">
        <f>[1]AT26_NoWD!F20</f>
        <v>4</v>
      </c>
      <c r="G20" s="817">
        <f t="shared" si="0"/>
        <v>8</v>
      </c>
      <c r="H20" s="817">
        <f t="shared" si="1"/>
        <v>8</v>
      </c>
      <c r="I20" s="817">
        <f t="shared" si="2"/>
        <v>23</v>
      </c>
      <c r="J20" s="817">
        <f>[1]AT26_NoWD!J20</f>
        <v>21</v>
      </c>
      <c r="K20" s="819"/>
    </row>
    <row r="21" spans="1:12" s="43" customFormat="1" ht="17.100000000000001" customHeight="1">
      <c r="A21" s="44">
        <v>11</v>
      </c>
      <c r="B21" s="45" t="s">
        <v>1063</v>
      </c>
      <c r="C21" s="817">
        <f>[1]AT26_NoWD!C21</f>
        <v>29</v>
      </c>
      <c r="D21" s="817">
        <f>[1]AT26_NoWD!D21</f>
        <v>0</v>
      </c>
      <c r="E21" s="817">
        <f>[1]AT26_NoWD!E21</f>
        <v>4</v>
      </c>
      <c r="F21" s="817">
        <f>[1]AT26_NoWD!F21</f>
        <v>2</v>
      </c>
      <c r="G21" s="817">
        <f t="shared" si="0"/>
        <v>6</v>
      </c>
      <c r="H21" s="817">
        <f t="shared" si="1"/>
        <v>6</v>
      </c>
      <c r="I21" s="817">
        <f t="shared" si="2"/>
        <v>23</v>
      </c>
      <c r="J21" s="817">
        <f>[1]AT26_NoWD!J21</f>
        <v>21</v>
      </c>
      <c r="K21" s="819"/>
    </row>
    <row r="22" spans="1:12" s="43" customFormat="1" ht="17.100000000000001" customHeight="1">
      <c r="A22" s="44">
        <v>12</v>
      </c>
      <c r="B22" s="45" t="s">
        <v>1064</v>
      </c>
      <c r="C22" s="817">
        <f>[1]AT26_NoWD!C22</f>
        <v>31</v>
      </c>
      <c r="D22" s="817">
        <f>[1]AT26_NoWD!D22</f>
        <v>0</v>
      </c>
      <c r="E22" s="817">
        <f>[1]AT26_NoWD!E22</f>
        <v>5</v>
      </c>
      <c r="F22" s="817">
        <f>[1]AT26_NoWD!F22</f>
        <v>3</v>
      </c>
      <c r="G22" s="817">
        <f t="shared" si="0"/>
        <v>8</v>
      </c>
      <c r="H22" s="817">
        <f t="shared" si="1"/>
        <v>8</v>
      </c>
      <c r="I22" s="817">
        <f t="shared" si="2"/>
        <v>23</v>
      </c>
      <c r="J22" s="817">
        <f>[1]AT26_NoWD!J22</f>
        <v>22</v>
      </c>
      <c r="K22" s="819"/>
    </row>
    <row r="23" spans="1:12" s="43" customFormat="1" ht="17.100000000000001" customHeight="1">
      <c r="A23" s="45"/>
      <c r="B23" s="46" t="s">
        <v>16</v>
      </c>
      <c r="C23" s="820">
        <f t="shared" ref="C23:J23" si="3">SUM(C11:C22)</f>
        <v>366</v>
      </c>
      <c r="D23" s="820">
        <f t="shared" si="3"/>
        <v>42</v>
      </c>
      <c r="E23" s="820">
        <f t="shared" si="3"/>
        <v>52</v>
      </c>
      <c r="F23" s="820">
        <f t="shared" si="3"/>
        <v>25</v>
      </c>
      <c r="G23" s="820">
        <f t="shared" si="3"/>
        <v>77</v>
      </c>
      <c r="H23" s="820">
        <f t="shared" si="3"/>
        <v>119</v>
      </c>
      <c r="I23" s="820">
        <f t="shared" si="3"/>
        <v>247</v>
      </c>
      <c r="J23" s="820">
        <f t="shared" si="3"/>
        <v>230</v>
      </c>
      <c r="K23" s="819"/>
    </row>
    <row r="24" spans="1:12" s="43" customFormat="1" ht="11.25" customHeight="1">
      <c r="A24" s="47"/>
      <c r="B24" s="48"/>
      <c r="C24" s="49"/>
      <c r="D24" s="47"/>
      <c r="E24" s="47"/>
      <c r="F24" s="47"/>
      <c r="G24" s="47"/>
      <c r="H24" s="47"/>
      <c r="I24" s="47"/>
      <c r="J24" s="47"/>
      <c r="K24" s="47"/>
    </row>
    <row r="25" spans="1:12" ht="15">
      <c r="A25" s="40" t="s">
        <v>98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2" ht="15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2" ht="1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2">
      <c r="A28" s="9" t="s">
        <v>1117</v>
      </c>
      <c r="B28"/>
      <c r="D28" s="1278" t="s">
        <v>849</v>
      </c>
      <c r="E28" s="1278"/>
      <c r="F28" s="1278"/>
      <c r="G28" s="1278"/>
      <c r="H28" s="1038" t="s">
        <v>846</v>
      </c>
      <c r="I28" s="1038"/>
      <c r="J28" s="1038"/>
      <c r="K28" s="1038"/>
      <c r="L28" s="342"/>
    </row>
    <row r="29" spans="1:12">
      <c r="A29" s="465"/>
      <c r="B29" s="465"/>
      <c r="D29" s="1278" t="s">
        <v>850</v>
      </c>
      <c r="E29" s="1278"/>
      <c r="F29" s="1278"/>
      <c r="G29" s="1278"/>
      <c r="H29" s="1038" t="s">
        <v>845</v>
      </c>
      <c r="I29" s="1038"/>
      <c r="J29" s="1038"/>
      <c r="K29" s="1038"/>
      <c r="L29" s="342"/>
    </row>
    <row r="30" spans="1:12" ht="15" customHeight="1">
      <c r="A30" s="351"/>
      <c r="B30" s="351"/>
      <c r="C30" s="351"/>
      <c r="D30" s="1278" t="s">
        <v>851</v>
      </c>
      <c r="E30" s="1278"/>
      <c r="F30" s="1278"/>
      <c r="G30" s="1278"/>
      <c r="H30" s="351"/>
      <c r="I30" s="351"/>
      <c r="J30" s="351"/>
      <c r="K30" s="351"/>
    </row>
    <row r="31" spans="1:12" ht="15" customHeight="1">
      <c r="A31" s="351"/>
      <c r="B31" s="351"/>
      <c r="C31" s="351"/>
      <c r="D31" s="351"/>
      <c r="E31" s="351"/>
      <c r="F31" s="351"/>
      <c r="G31" s="351"/>
      <c r="H31" s="351"/>
      <c r="I31" s="351"/>
      <c r="J31" s="351"/>
    </row>
    <row r="32" spans="1:12" ht="15">
      <c r="A32" s="40"/>
      <c r="B32" s="40"/>
      <c r="C32" s="40"/>
      <c r="D32" s="40"/>
      <c r="E32" s="40"/>
      <c r="F32" s="40"/>
      <c r="G32" s="40"/>
      <c r="H32" s="40"/>
      <c r="I32" s="40"/>
      <c r="J32" s="40"/>
    </row>
  </sheetData>
  <mergeCells count="19">
    <mergeCell ref="D29:G29"/>
    <mergeCell ref="H29:K29"/>
    <mergeCell ref="D30:G30"/>
    <mergeCell ref="K7:K9"/>
    <mergeCell ref="D8:D9"/>
    <mergeCell ref="E8:G8"/>
    <mergeCell ref="H8:H9"/>
    <mergeCell ref="D28:G28"/>
    <mergeCell ref="H28:K28"/>
    <mergeCell ref="C1:H1"/>
    <mergeCell ref="A2:J2"/>
    <mergeCell ref="A3:J3"/>
    <mergeCell ref="A5:J5"/>
    <mergeCell ref="A7:A9"/>
    <mergeCell ref="B7:B9"/>
    <mergeCell ref="C7:C9"/>
    <mergeCell ref="D7:H7"/>
    <mergeCell ref="I7:I9"/>
    <mergeCell ref="J7:J9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47"/>
  <sheetViews>
    <sheetView view="pageBreakPreview" topLeftCell="A25" zoomScaleNormal="70" zoomScaleSheetLayoutView="100" workbookViewId="0">
      <selection activeCell="A42" sqref="A42"/>
    </sheetView>
  </sheetViews>
  <sheetFormatPr defaultColWidth="9.140625" defaultRowHeight="12.75"/>
  <cols>
    <col min="1" max="1" width="5.5703125" style="150" customWidth="1"/>
    <col min="2" max="2" width="14.140625" style="150" customWidth="1"/>
    <col min="3" max="3" width="10.28515625" style="150" customWidth="1"/>
    <col min="4" max="4" width="8.42578125" style="150" customWidth="1"/>
    <col min="5" max="6" width="9.85546875" style="150" customWidth="1"/>
    <col min="7" max="7" width="10.85546875" style="150" customWidth="1"/>
    <col min="8" max="8" width="12.85546875" style="150" customWidth="1"/>
    <col min="9" max="9" width="11.5703125" style="140" customWidth="1"/>
    <col min="10" max="10" width="11.28515625" style="140" customWidth="1"/>
    <col min="11" max="11" width="8" style="140" customWidth="1"/>
    <col min="12" max="14" width="8.140625" style="140" customWidth="1"/>
    <col min="15" max="15" width="8.42578125" style="140" customWidth="1"/>
    <col min="16" max="16" width="8.140625" style="140" customWidth="1"/>
    <col min="17" max="19" width="8.85546875" style="140" customWidth="1"/>
    <col min="20" max="20" width="10.140625" style="140" customWidth="1"/>
    <col min="21" max="16384" width="9.140625" style="140"/>
  </cols>
  <sheetData>
    <row r="1" spans="1:20" ht="12.75" customHeight="1">
      <c r="G1" s="1285"/>
      <c r="H1" s="1285"/>
      <c r="I1" s="1285"/>
      <c r="J1" s="150"/>
      <c r="K1" s="150"/>
      <c r="L1" s="150"/>
      <c r="M1" s="150"/>
      <c r="N1" s="150"/>
      <c r="O1" s="150"/>
      <c r="P1" s="150"/>
      <c r="Q1" s="1287" t="s">
        <v>502</v>
      </c>
      <c r="R1" s="1287"/>
      <c r="S1" s="1287"/>
      <c r="T1" s="1287"/>
    </row>
    <row r="2" spans="1:20" ht="15.75">
      <c r="A2" s="1283" t="s">
        <v>0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  <c r="Q2" s="1283"/>
      <c r="R2" s="1283"/>
      <c r="S2" s="1283"/>
      <c r="T2" s="1283"/>
    </row>
    <row r="3" spans="1:20" ht="18">
      <c r="A3" s="1284" t="s">
        <v>857</v>
      </c>
      <c r="B3" s="1284"/>
      <c r="C3" s="1284"/>
      <c r="D3" s="1284"/>
      <c r="E3" s="1284"/>
      <c r="F3" s="1284"/>
      <c r="G3" s="1284"/>
      <c r="H3" s="1284"/>
      <c r="I3" s="1284"/>
      <c r="J3" s="1284"/>
      <c r="K3" s="1284"/>
      <c r="L3" s="1284"/>
      <c r="M3" s="1284"/>
      <c r="N3" s="1284"/>
      <c r="O3" s="1284"/>
      <c r="P3" s="1284"/>
      <c r="Q3" s="1284"/>
      <c r="R3" s="1284"/>
      <c r="S3" s="1284"/>
      <c r="T3" s="1284"/>
    </row>
    <row r="4" spans="1:20" ht="12.75" customHeight="1">
      <c r="A4" s="1282" t="s">
        <v>862</v>
      </c>
      <c r="B4" s="1282"/>
      <c r="C4" s="1282"/>
      <c r="D4" s="1282"/>
      <c r="E4" s="1282"/>
      <c r="F4" s="1282"/>
      <c r="G4" s="1282"/>
      <c r="H4" s="1282"/>
      <c r="I4" s="1282"/>
      <c r="J4" s="1282"/>
      <c r="K4" s="1282"/>
      <c r="L4" s="1282"/>
      <c r="M4" s="1282"/>
      <c r="N4" s="1282"/>
      <c r="O4" s="1282"/>
      <c r="P4" s="1282"/>
      <c r="Q4" s="1282"/>
      <c r="R4" s="1282"/>
      <c r="S4" s="1282"/>
      <c r="T4" s="1282"/>
    </row>
    <row r="5" spans="1:20" s="141" customFormat="1" ht="7.5" customHeight="1">
      <c r="A5" s="1282"/>
      <c r="B5" s="1282"/>
      <c r="C5" s="1282"/>
      <c r="D5" s="1282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282"/>
      <c r="P5" s="1282"/>
      <c r="Q5" s="1282"/>
      <c r="R5" s="1282"/>
      <c r="S5" s="1282"/>
      <c r="T5" s="1282"/>
    </row>
    <row r="6" spans="1:20">
      <c r="A6" s="1286"/>
      <c r="B6" s="1286"/>
      <c r="C6" s="1286"/>
      <c r="D6" s="1286"/>
      <c r="E6" s="1286"/>
      <c r="F6" s="1286"/>
      <c r="G6" s="1286"/>
      <c r="H6" s="1286"/>
      <c r="I6" s="1286"/>
      <c r="J6" s="1286"/>
      <c r="K6" s="1286"/>
      <c r="L6" s="1286"/>
      <c r="M6" s="1286"/>
      <c r="N6" s="1286"/>
      <c r="O6" s="1286"/>
      <c r="P6" s="1286"/>
      <c r="Q6" s="1286"/>
      <c r="R6" s="1286"/>
      <c r="S6" s="1286"/>
      <c r="T6" s="1286"/>
    </row>
    <row r="7" spans="1:20">
      <c r="A7" s="26" t="s">
        <v>700</v>
      </c>
      <c r="B7" s="26"/>
      <c r="H7" s="151"/>
      <c r="I7" s="150"/>
      <c r="J7" s="150"/>
      <c r="K7" s="150"/>
      <c r="L7" s="1289"/>
      <c r="M7" s="1289"/>
      <c r="N7" s="1289"/>
      <c r="O7" s="1289"/>
      <c r="P7" s="1289"/>
      <c r="Q7" s="1289"/>
      <c r="R7" s="1289"/>
      <c r="S7" s="1289"/>
      <c r="T7" s="1289"/>
    </row>
    <row r="8" spans="1:20" ht="59.25" customHeight="1">
      <c r="A8" s="1290" t="s">
        <v>2</v>
      </c>
      <c r="B8" s="1290" t="s">
        <v>3</v>
      </c>
      <c r="C8" s="1291" t="s">
        <v>455</v>
      </c>
      <c r="D8" s="1292"/>
      <c r="E8" s="1292"/>
      <c r="F8" s="1292"/>
      <c r="G8" s="1293"/>
      <c r="H8" s="1294" t="s">
        <v>80</v>
      </c>
      <c r="I8" s="1291" t="s">
        <v>81</v>
      </c>
      <c r="J8" s="1292"/>
      <c r="K8" s="1292"/>
      <c r="L8" s="1293"/>
      <c r="M8" s="1291" t="s">
        <v>618</v>
      </c>
      <c r="N8" s="1292"/>
      <c r="O8" s="1292"/>
      <c r="P8" s="1292"/>
      <c r="Q8" s="1292"/>
      <c r="R8" s="1292"/>
      <c r="S8" s="1290" t="s">
        <v>1020</v>
      </c>
      <c r="T8" s="1290"/>
    </row>
    <row r="9" spans="1:20" ht="51" customHeight="1">
      <c r="A9" s="1290"/>
      <c r="B9" s="1290"/>
      <c r="C9" s="240" t="s">
        <v>5</v>
      </c>
      <c r="D9" s="240" t="s">
        <v>6</v>
      </c>
      <c r="E9" s="240" t="s">
        <v>327</v>
      </c>
      <c r="F9" s="243" t="s">
        <v>92</v>
      </c>
      <c r="G9" s="243" t="s">
        <v>207</v>
      </c>
      <c r="H9" s="1295"/>
      <c r="I9" s="240" t="s">
        <v>161</v>
      </c>
      <c r="J9" s="240" t="s">
        <v>105</v>
      </c>
      <c r="K9" s="240" t="s">
        <v>106</v>
      </c>
      <c r="L9" s="240" t="s">
        <v>407</v>
      </c>
      <c r="M9" s="240" t="s">
        <v>16</v>
      </c>
      <c r="N9" s="240" t="s">
        <v>619</v>
      </c>
      <c r="O9" s="240" t="s">
        <v>620</v>
      </c>
      <c r="P9" s="240" t="s">
        <v>621</v>
      </c>
      <c r="Q9" s="240" t="s">
        <v>622</v>
      </c>
      <c r="R9" s="368" t="s">
        <v>623</v>
      </c>
      <c r="S9" s="368" t="s">
        <v>1021</v>
      </c>
      <c r="T9" s="240" t="s">
        <v>1022</v>
      </c>
    </row>
    <row r="10" spans="1:20" s="142" customFormat="1">
      <c r="A10" s="152">
        <v>1</v>
      </c>
      <c r="B10" s="152">
        <v>2</v>
      </c>
      <c r="C10" s="152">
        <v>3</v>
      </c>
      <c r="D10" s="152">
        <v>4</v>
      </c>
      <c r="E10" s="152">
        <v>5</v>
      </c>
      <c r="F10" s="152">
        <v>6</v>
      </c>
      <c r="G10" s="152">
        <v>7</v>
      </c>
      <c r="H10" s="152">
        <v>8</v>
      </c>
      <c r="I10" s="152">
        <v>9</v>
      </c>
      <c r="J10" s="152">
        <v>10</v>
      </c>
      <c r="K10" s="152">
        <v>11</v>
      </c>
      <c r="L10" s="152">
        <v>12</v>
      </c>
      <c r="M10" s="152">
        <v>13</v>
      </c>
      <c r="N10" s="152">
        <v>14</v>
      </c>
      <c r="O10" s="152">
        <v>15</v>
      </c>
      <c r="P10" s="152">
        <v>16</v>
      </c>
      <c r="Q10" s="152">
        <v>17</v>
      </c>
      <c r="R10" s="183">
        <v>18</v>
      </c>
      <c r="S10" s="183">
        <v>19</v>
      </c>
      <c r="T10" s="183">
        <v>20</v>
      </c>
    </row>
    <row r="11" spans="1:20" ht="15">
      <c r="A11" s="173">
        <v>1</v>
      </c>
      <c r="B11" s="175" t="s">
        <v>652</v>
      </c>
      <c r="C11" s="800">
        <f>'enrolment vs availed_PY (2)'!H11</f>
        <v>0</v>
      </c>
      <c r="D11" s="800">
        <f>'enrolment vs availed_PY (2)'!I11</f>
        <v>95085</v>
      </c>
      <c r="E11" s="800">
        <v>0</v>
      </c>
      <c r="F11" s="800">
        <f>'enrolment vs availed_PY (2)'!K11</f>
        <v>0</v>
      </c>
      <c r="G11" s="800">
        <f>SUM(C11:F11)</f>
        <v>95085</v>
      </c>
      <c r="H11" s="822">
        <v>230</v>
      </c>
      <c r="I11" s="823">
        <f>J11</f>
        <v>2186.9549999999999</v>
      </c>
      <c r="J11" s="824">
        <f>(G11*H11*100)/1000000</f>
        <v>2186.9549999999999</v>
      </c>
      <c r="K11" s="824">
        <v>0</v>
      </c>
      <c r="L11" s="824">
        <v>0</v>
      </c>
      <c r="M11" s="800"/>
      <c r="N11" s="800"/>
      <c r="O11" s="800"/>
      <c r="P11" s="800"/>
      <c r="Q11" s="800"/>
      <c r="R11" s="800"/>
      <c r="S11" s="800" t="s">
        <v>1079</v>
      </c>
      <c r="T11" s="824">
        <f>J11*1500/100000</f>
        <v>32.804324999999999</v>
      </c>
    </row>
    <row r="12" spans="1:20" ht="15">
      <c r="A12" s="173">
        <v>2</v>
      </c>
      <c r="B12" s="175" t="s">
        <v>653</v>
      </c>
      <c r="C12" s="800">
        <f>'enrolment vs availed_PY (2)'!H12</f>
        <v>0</v>
      </c>
      <c r="D12" s="800">
        <f>'enrolment vs availed_PY (2)'!I12</f>
        <v>297648</v>
      </c>
      <c r="E12" s="800">
        <v>0</v>
      </c>
      <c r="F12" s="800">
        <f>'enrolment vs availed_PY (2)'!K12</f>
        <v>81</v>
      </c>
      <c r="G12" s="800">
        <f t="shared" ref="G12:G35" si="0">SUM(C12:F12)</f>
        <v>297729</v>
      </c>
      <c r="H12" s="822">
        <v>230</v>
      </c>
      <c r="I12" s="823">
        <f t="shared" ref="I12:I35" si="1">J12</f>
        <v>6847.7669999999998</v>
      </c>
      <c r="J12" s="824">
        <f t="shared" ref="J12:J34" si="2">(G12*H12*100)/1000000</f>
        <v>6847.7669999999998</v>
      </c>
      <c r="K12" s="824">
        <v>0</v>
      </c>
      <c r="L12" s="824">
        <v>0</v>
      </c>
      <c r="M12" s="800"/>
      <c r="N12" s="800"/>
      <c r="O12" s="800"/>
      <c r="P12" s="800"/>
      <c r="Q12" s="800"/>
      <c r="R12" s="800"/>
      <c r="S12" s="800" t="s">
        <v>1079</v>
      </c>
      <c r="T12" s="824">
        <f t="shared" ref="T12:T35" si="3">J12*1500/100000</f>
        <v>102.716505</v>
      </c>
    </row>
    <row r="13" spans="1:20" ht="15">
      <c r="A13" s="173">
        <v>3</v>
      </c>
      <c r="B13" s="175" t="s">
        <v>654</v>
      </c>
      <c r="C13" s="800">
        <f>'enrolment vs availed_PY (2)'!H13</f>
        <v>0</v>
      </c>
      <c r="D13" s="800">
        <f>'enrolment vs availed_PY (2)'!I13</f>
        <v>297444</v>
      </c>
      <c r="E13" s="800">
        <v>0</v>
      </c>
      <c r="F13" s="800">
        <f>'enrolment vs availed_PY (2)'!K13</f>
        <v>0</v>
      </c>
      <c r="G13" s="800">
        <f t="shared" si="0"/>
        <v>297444</v>
      </c>
      <c r="H13" s="822">
        <v>230</v>
      </c>
      <c r="I13" s="823">
        <f t="shared" si="1"/>
        <v>6841.2120000000004</v>
      </c>
      <c r="J13" s="824">
        <f t="shared" si="2"/>
        <v>6841.2120000000004</v>
      </c>
      <c r="K13" s="824">
        <v>0</v>
      </c>
      <c r="L13" s="824">
        <v>0</v>
      </c>
      <c r="M13" s="800"/>
      <c r="N13" s="800"/>
      <c r="O13" s="800"/>
      <c r="P13" s="800"/>
      <c r="Q13" s="800"/>
      <c r="R13" s="800"/>
      <c r="S13" s="800" t="s">
        <v>1079</v>
      </c>
      <c r="T13" s="824">
        <f t="shared" si="3"/>
        <v>102.61818</v>
      </c>
    </row>
    <row r="14" spans="1:20" ht="15">
      <c r="A14" s="173">
        <v>4</v>
      </c>
      <c r="B14" s="175" t="s">
        <v>655</v>
      </c>
      <c r="C14" s="800">
        <f>'enrolment vs availed_PY (2)'!H14</f>
        <v>0</v>
      </c>
      <c r="D14" s="800">
        <f>'enrolment vs availed_PY (2)'!I14</f>
        <v>379920</v>
      </c>
      <c r="E14" s="800">
        <v>0</v>
      </c>
      <c r="F14" s="800">
        <f>'enrolment vs availed_PY (2)'!K14</f>
        <v>1623</v>
      </c>
      <c r="G14" s="800">
        <f t="shared" si="0"/>
        <v>381543</v>
      </c>
      <c r="H14" s="822">
        <v>230</v>
      </c>
      <c r="I14" s="823">
        <f t="shared" si="1"/>
        <v>8775.4889999999996</v>
      </c>
      <c r="J14" s="824">
        <f t="shared" si="2"/>
        <v>8775.4889999999996</v>
      </c>
      <c r="K14" s="824">
        <v>0</v>
      </c>
      <c r="L14" s="824">
        <v>0</v>
      </c>
      <c r="M14" s="800"/>
      <c r="N14" s="800"/>
      <c r="O14" s="800"/>
      <c r="P14" s="800"/>
      <c r="Q14" s="800"/>
      <c r="R14" s="800"/>
      <c r="S14" s="800" t="s">
        <v>1079</v>
      </c>
      <c r="T14" s="824">
        <f t="shared" si="3"/>
        <v>131.63233500000001</v>
      </c>
    </row>
    <row r="15" spans="1:20" ht="15">
      <c r="A15" s="173">
        <v>5</v>
      </c>
      <c r="B15" s="175" t="s">
        <v>656</v>
      </c>
      <c r="C15" s="800">
        <f>'enrolment vs availed_PY (2)'!H15</f>
        <v>0</v>
      </c>
      <c r="D15" s="800">
        <f>'enrolment vs availed_PY (2)'!I15</f>
        <v>207821</v>
      </c>
      <c r="E15" s="800">
        <v>0</v>
      </c>
      <c r="F15" s="800">
        <f>'enrolment vs availed_PY (2)'!K15</f>
        <v>67</v>
      </c>
      <c r="G15" s="800">
        <f t="shared" si="0"/>
        <v>207888</v>
      </c>
      <c r="H15" s="822">
        <v>230</v>
      </c>
      <c r="I15" s="823">
        <f t="shared" si="1"/>
        <v>4781.424</v>
      </c>
      <c r="J15" s="824">
        <f t="shared" si="2"/>
        <v>4781.424</v>
      </c>
      <c r="K15" s="824">
        <v>0</v>
      </c>
      <c r="L15" s="824">
        <v>0</v>
      </c>
      <c r="M15" s="800"/>
      <c r="N15" s="800"/>
      <c r="O15" s="800"/>
      <c r="P15" s="800"/>
      <c r="Q15" s="800"/>
      <c r="R15" s="800"/>
      <c r="S15" s="800" t="s">
        <v>1079</v>
      </c>
      <c r="T15" s="824">
        <f t="shared" si="3"/>
        <v>71.721360000000004</v>
      </c>
    </row>
    <row r="16" spans="1:20" ht="15">
      <c r="A16" s="173">
        <v>6</v>
      </c>
      <c r="B16" s="175" t="s">
        <v>657</v>
      </c>
      <c r="C16" s="800">
        <f>'enrolment vs availed_PY (2)'!H16</f>
        <v>2641</v>
      </c>
      <c r="D16" s="800">
        <f>'enrolment vs availed_PY (2)'!I16</f>
        <v>133458</v>
      </c>
      <c r="E16" s="800">
        <v>0</v>
      </c>
      <c r="F16" s="800">
        <f>'enrolment vs availed_PY (2)'!K16</f>
        <v>53</v>
      </c>
      <c r="G16" s="800">
        <f t="shared" si="0"/>
        <v>136152</v>
      </c>
      <c r="H16" s="822">
        <v>230</v>
      </c>
      <c r="I16" s="823">
        <f t="shared" si="1"/>
        <v>3131.4960000000001</v>
      </c>
      <c r="J16" s="824">
        <f t="shared" si="2"/>
        <v>3131.4960000000001</v>
      </c>
      <c r="K16" s="824">
        <v>0</v>
      </c>
      <c r="L16" s="824">
        <v>0</v>
      </c>
      <c r="M16" s="800"/>
      <c r="N16" s="800"/>
      <c r="O16" s="800"/>
      <c r="P16" s="800"/>
      <c r="Q16" s="800"/>
      <c r="R16" s="800"/>
      <c r="S16" s="800" t="s">
        <v>1079</v>
      </c>
      <c r="T16" s="824">
        <f t="shared" si="3"/>
        <v>46.972439999999999</v>
      </c>
    </row>
    <row r="17" spans="1:20" ht="15">
      <c r="A17" s="173">
        <v>7</v>
      </c>
      <c r="B17" s="175" t="s">
        <v>658</v>
      </c>
      <c r="C17" s="800">
        <f>'enrolment vs availed_PY (2)'!H17</f>
        <v>323</v>
      </c>
      <c r="D17" s="800">
        <f>'enrolment vs availed_PY (2)'!I17</f>
        <v>332806</v>
      </c>
      <c r="E17" s="800">
        <v>0</v>
      </c>
      <c r="F17" s="800">
        <f>'enrolment vs availed_PY (2)'!K17</f>
        <v>0</v>
      </c>
      <c r="G17" s="800">
        <f t="shared" si="0"/>
        <v>333129</v>
      </c>
      <c r="H17" s="822">
        <v>230</v>
      </c>
      <c r="I17" s="823">
        <f t="shared" si="1"/>
        <v>7661.9669999999996</v>
      </c>
      <c r="J17" s="824">
        <f t="shared" si="2"/>
        <v>7661.9669999999996</v>
      </c>
      <c r="K17" s="824">
        <v>0</v>
      </c>
      <c r="L17" s="824">
        <v>0</v>
      </c>
      <c r="M17" s="800"/>
      <c r="N17" s="800"/>
      <c r="O17" s="800"/>
      <c r="P17" s="800"/>
      <c r="Q17" s="800"/>
      <c r="R17" s="800"/>
      <c r="S17" s="800" t="s">
        <v>1079</v>
      </c>
      <c r="T17" s="824">
        <f t="shared" si="3"/>
        <v>114.92950500000001</v>
      </c>
    </row>
    <row r="18" spans="1:20" ht="15">
      <c r="A18" s="173">
        <v>8</v>
      </c>
      <c r="B18" s="175" t="s">
        <v>659</v>
      </c>
      <c r="C18" s="800">
        <f>'enrolment vs availed_PY (2)'!H18</f>
        <v>0</v>
      </c>
      <c r="D18" s="800">
        <f>'enrolment vs availed_PY (2)'!I18</f>
        <v>23045</v>
      </c>
      <c r="E18" s="800">
        <v>0</v>
      </c>
      <c r="F18" s="800">
        <f>'enrolment vs availed_PY (2)'!K18</f>
        <v>0</v>
      </c>
      <c r="G18" s="800">
        <f t="shared" si="0"/>
        <v>23045</v>
      </c>
      <c r="H18" s="822">
        <v>230</v>
      </c>
      <c r="I18" s="823">
        <f t="shared" si="1"/>
        <v>530.03499999999997</v>
      </c>
      <c r="J18" s="824">
        <f t="shared" si="2"/>
        <v>530.03499999999997</v>
      </c>
      <c r="K18" s="824">
        <v>0</v>
      </c>
      <c r="L18" s="824">
        <v>0</v>
      </c>
      <c r="M18" s="800"/>
      <c r="N18" s="800"/>
      <c r="O18" s="800"/>
      <c r="P18" s="800"/>
      <c r="Q18" s="800"/>
      <c r="R18" s="800"/>
      <c r="S18" s="800" t="s">
        <v>1079</v>
      </c>
      <c r="T18" s="824">
        <f t="shared" si="3"/>
        <v>7.9505249999999998</v>
      </c>
    </row>
    <row r="19" spans="1:20" ht="15">
      <c r="A19" s="173">
        <v>9</v>
      </c>
      <c r="B19" s="175" t="s">
        <v>660</v>
      </c>
      <c r="C19" s="800">
        <f>'enrolment vs availed_PY (2)'!H19</f>
        <v>6785</v>
      </c>
      <c r="D19" s="800">
        <f>'enrolment vs availed_PY (2)'!I19</f>
        <v>331315</v>
      </c>
      <c r="E19" s="800">
        <v>0</v>
      </c>
      <c r="F19" s="800">
        <f>'enrolment vs availed_PY (2)'!K19</f>
        <v>7065</v>
      </c>
      <c r="G19" s="800">
        <f t="shared" si="0"/>
        <v>345165</v>
      </c>
      <c r="H19" s="822">
        <v>230</v>
      </c>
      <c r="I19" s="823">
        <f t="shared" si="1"/>
        <v>7938.7950000000001</v>
      </c>
      <c r="J19" s="824">
        <f t="shared" si="2"/>
        <v>7938.7950000000001</v>
      </c>
      <c r="K19" s="824">
        <v>0</v>
      </c>
      <c r="L19" s="824">
        <v>0</v>
      </c>
      <c r="M19" s="800"/>
      <c r="N19" s="800"/>
      <c r="O19" s="800"/>
      <c r="P19" s="800"/>
      <c r="Q19" s="800"/>
      <c r="R19" s="800"/>
      <c r="S19" s="800" t="s">
        <v>1079</v>
      </c>
      <c r="T19" s="824">
        <f t="shared" si="3"/>
        <v>119.081925</v>
      </c>
    </row>
    <row r="20" spans="1:20" ht="15">
      <c r="A20" s="173">
        <v>10</v>
      </c>
      <c r="B20" s="175" t="s">
        <v>661</v>
      </c>
      <c r="C20" s="800">
        <f>'enrolment vs availed_PY (2)'!H20</f>
        <v>0</v>
      </c>
      <c r="D20" s="800">
        <f>'enrolment vs availed_PY (2)'!I20</f>
        <v>289475</v>
      </c>
      <c r="E20" s="800">
        <v>0</v>
      </c>
      <c r="F20" s="800">
        <f>'enrolment vs availed_PY (2)'!K20</f>
        <v>0</v>
      </c>
      <c r="G20" s="800">
        <f t="shared" si="0"/>
        <v>289475</v>
      </c>
      <c r="H20" s="822">
        <v>230</v>
      </c>
      <c r="I20" s="823">
        <f t="shared" si="1"/>
        <v>6657.9250000000002</v>
      </c>
      <c r="J20" s="824">
        <f t="shared" si="2"/>
        <v>6657.9250000000002</v>
      </c>
      <c r="K20" s="824">
        <v>0</v>
      </c>
      <c r="L20" s="824">
        <v>0</v>
      </c>
      <c r="M20" s="800"/>
      <c r="N20" s="800"/>
      <c r="O20" s="800"/>
      <c r="P20" s="800"/>
      <c r="Q20" s="800"/>
      <c r="R20" s="800"/>
      <c r="S20" s="800" t="s">
        <v>1079</v>
      </c>
      <c r="T20" s="824">
        <f t="shared" si="3"/>
        <v>99.868875000000003</v>
      </c>
    </row>
    <row r="21" spans="1:20" ht="15">
      <c r="A21" s="173">
        <v>11</v>
      </c>
      <c r="B21" s="175" t="s">
        <v>662</v>
      </c>
      <c r="C21" s="800">
        <f>'enrolment vs availed_PY (2)'!H21</f>
        <v>810</v>
      </c>
      <c r="D21" s="800">
        <f>'enrolment vs availed_PY (2)'!I21</f>
        <v>161607</v>
      </c>
      <c r="E21" s="800">
        <v>0</v>
      </c>
      <c r="F21" s="800">
        <f>'enrolment vs availed_PY (2)'!K21</f>
        <v>0</v>
      </c>
      <c r="G21" s="800">
        <f t="shared" si="0"/>
        <v>162417</v>
      </c>
      <c r="H21" s="822">
        <v>230</v>
      </c>
      <c r="I21" s="823">
        <f t="shared" si="1"/>
        <v>3735.5909999999999</v>
      </c>
      <c r="J21" s="824">
        <f t="shared" si="2"/>
        <v>3735.5909999999999</v>
      </c>
      <c r="K21" s="824">
        <v>0</v>
      </c>
      <c r="L21" s="824">
        <v>0</v>
      </c>
      <c r="M21" s="800"/>
      <c r="N21" s="800"/>
      <c r="O21" s="800"/>
      <c r="P21" s="800"/>
      <c r="Q21" s="800"/>
      <c r="R21" s="800"/>
      <c r="S21" s="800" t="s">
        <v>1079</v>
      </c>
      <c r="T21" s="824">
        <f t="shared" si="3"/>
        <v>56.033864999999999</v>
      </c>
    </row>
    <row r="22" spans="1:20" ht="15">
      <c r="A22" s="173">
        <v>12</v>
      </c>
      <c r="B22" s="175" t="s">
        <v>663</v>
      </c>
      <c r="C22" s="800">
        <f>'enrolment vs availed_PY (2)'!H22</f>
        <v>24465</v>
      </c>
      <c r="D22" s="800">
        <f>'enrolment vs availed_PY (2)'!I22</f>
        <v>79724</v>
      </c>
      <c r="E22" s="800">
        <v>0</v>
      </c>
      <c r="F22" s="800">
        <f>'enrolment vs availed_PY (2)'!K22</f>
        <v>1520</v>
      </c>
      <c r="G22" s="800">
        <f t="shared" si="0"/>
        <v>105709</v>
      </c>
      <c r="H22" s="822">
        <v>230</v>
      </c>
      <c r="I22" s="823">
        <f t="shared" si="1"/>
        <v>2431.3069999999998</v>
      </c>
      <c r="J22" s="824">
        <f t="shared" si="2"/>
        <v>2431.3069999999998</v>
      </c>
      <c r="K22" s="824">
        <v>0</v>
      </c>
      <c r="L22" s="824">
        <v>0</v>
      </c>
      <c r="M22" s="800"/>
      <c r="N22" s="800"/>
      <c r="O22" s="800"/>
      <c r="P22" s="800"/>
      <c r="Q22" s="800"/>
      <c r="R22" s="800"/>
      <c r="S22" s="800" t="s">
        <v>1079</v>
      </c>
      <c r="T22" s="824">
        <f t="shared" si="3"/>
        <v>36.469604999999994</v>
      </c>
    </row>
    <row r="23" spans="1:20" ht="15">
      <c r="A23" s="173">
        <v>13</v>
      </c>
      <c r="B23" s="175" t="s">
        <v>664</v>
      </c>
      <c r="C23" s="800">
        <f>'enrolment vs availed_PY (2)'!H23</f>
        <v>565</v>
      </c>
      <c r="D23" s="800">
        <f>'enrolment vs availed_PY (2)'!I23</f>
        <v>391824</v>
      </c>
      <c r="E23" s="800">
        <v>0</v>
      </c>
      <c r="F23" s="800">
        <f>'enrolment vs availed_PY (2)'!K23</f>
        <v>0</v>
      </c>
      <c r="G23" s="800">
        <f t="shared" si="0"/>
        <v>392389</v>
      </c>
      <c r="H23" s="822">
        <v>230</v>
      </c>
      <c r="I23" s="823">
        <f t="shared" si="1"/>
        <v>9024.9470000000001</v>
      </c>
      <c r="J23" s="824">
        <f t="shared" si="2"/>
        <v>9024.9470000000001</v>
      </c>
      <c r="K23" s="824">
        <v>0</v>
      </c>
      <c r="L23" s="824">
        <v>0</v>
      </c>
      <c r="M23" s="800"/>
      <c r="N23" s="800"/>
      <c r="O23" s="800"/>
      <c r="P23" s="800"/>
      <c r="Q23" s="800"/>
      <c r="R23" s="800"/>
      <c r="S23" s="800" t="s">
        <v>1079</v>
      </c>
      <c r="T23" s="824">
        <f t="shared" si="3"/>
        <v>135.37420499999999</v>
      </c>
    </row>
    <row r="24" spans="1:20" ht="15">
      <c r="A24" s="173">
        <v>14</v>
      </c>
      <c r="B24" s="175" t="s">
        <v>665</v>
      </c>
      <c r="C24" s="800">
        <f>'enrolment vs availed_PY (2)'!H24</f>
        <v>1115</v>
      </c>
      <c r="D24" s="800">
        <f>'enrolment vs availed_PY (2)'!I24</f>
        <v>649792</v>
      </c>
      <c r="E24" s="800">
        <v>0</v>
      </c>
      <c r="F24" s="800">
        <f>'enrolment vs availed_PY (2)'!K24</f>
        <v>0</v>
      </c>
      <c r="G24" s="800">
        <f t="shared" si="0"/>
        <v>650907</v>
      </c>
      <c r="H24" s="822">
        <v>230</v>
      </c>
      <c r="I24" s="823">
        <f t="shared" si="1"/>
        <v>14970.861000000001</v>
      </c>
      <c r="J24" s="824">
        <f t="shared" si="2"/>
        <v>14970.861000000001</v>
      </c>
      <c r="K24" s="824">
        <v>0</v>
      </c>
      <c r="L24" s="824">
        <v>0</v>
      </c>
      <c r="M24" s="800"/>
      <c r="N24" s="800"/>
      <c r="O24" s="800"/>
      <c r="P24" s="800"/>
      <c r="Q24" s="800"/>
      <c r="R24" s="800"/>
      <c r="S24" s="800" t="s">
        <v>1079</v>
      </c>
      <c r="T24" s="824">
        <f t="shared" si="3"/>
        <v>224.562915</v>
      </c>
    </row>
    <row r="25" spans="1:20" ht="15">
      <c r="A25" s="173">
        <v>15</v>
      </c>
      <c r="B25" s="175" t="s">
        <v>666</v>
      </c>
      <c r="C25" s="800">
        <f>'enrolment vs availed_PY (2)'!H25</f>
        <v>0</v>
      </c>
      <c r="D25" s="800">
        <f>'enrolment vs availed_PY (2)'!I25</f>
        <v>404112</v>
      </c>
      <c r="E25" s="800">
        <v>0</v>
      </c>
      <c r="F25" s="800">
        <f>'enrolment vs availed_PY (2)'!K25</f>
        <v>417</v>
      </c>
      <c r="G25" s="800">
        <f t="shared" si="0"/>
        <v>404529</v>
      </c>
      <c r="H25" s="822">
        <v>230</v>
      </c>
      <c r="I25" s="823">
        <f t="shared" si="1"/>
        <v>9304.1669999999995</v>
      </c>
      <c r="J25" s="824">
        <f t="shared" si="2"/>
        <v>9304.1669999999995</v>
      </c>
      <c r="K25" s="824">
        <v>0</v>
      </c>
      <c r="L25" s="824">
        <v>0</v>
      </c>
      <c r="M25" s="800"/>
      <c r="N25" s="800"/>
      <c r="O25" s="800"/>
      <c r="P25" s="800"/>
      <c r="Q25" s="800"/>
      <c r="R25" s="800"/>
      <c r="S25" s="800" t="s">
        <v>1079</v>
      </c>
      <c r="T25" s="824">
        <f t="shared" si="3"/>
        <v>139.56250499999999</v>
      </c>
    </row>
    <row r="26" spans="1:20" ht="15">
      <c r="A26" s="173">
        <v>16</v>
      </c>
      <c r="B26" s="175" t="s">
        <v>667</v>
      </c>
      <c r="C26" s="800">
        <f>'enrolment vs availed_PY (2)'!H26</f>
        <v>2857</v>
      </c>
      <c r="D26" s="800">
        <f>'enrolment vs availed_PY (2)'!I26</f>
        <v>394812</v>
      </c>
      <c r="E26" s="800">
        <v>0</v>
      </c>
      <c r="F26" s="800">
        <f>'enrolment vs availed_PY (2)'!K26</f>
        <v>1667</v>
      </c>
      <c r="G26" s="800">
        <f t="shared" si="0"/>
        <v>399336</v>
      </c>
      <c r="H26" s="822">
        <v>230</v>
      </c>
      <c r="I26" s="823">
        <f t="shared" si="1"/>
        <v>9184.7279999999992</v>
      </c>
      <c r="J26" s="824">
        <f t="shared" si="2"/>
        <v>9184.7279999999992</v>
      </c>
      <c r="K26" s="824">
        <v>0</v>
      </c>
      <c r="L26" s="824">
        <v>0</v>
      </c>
      <c r="M26" s="800"/>
      <c r="N26" s="800"/>
      <c r="O26" s="800"/>
      <c r="P26" s="800"/>
      <c r="Q26" s="800"/>
      <c r="R26" s="800"/>
      <c r="S26" s="800" t="s">
        <v>1079</v>
      </c>
      <c r="T26" s="824">
        <f t="shared" si="3"/>
        <v>137.77091999999999</v>
      </c>
    </row>
    <row r="27" spans="1:20" ht="15">
      <c r="A27" s="173">
        <v>17</v>
      </c>
      <c r="B27" s="175" t="s">
        <v>668</v>
      </c>
      <c r="C27" s="800">
        <f>'enrolment vs availed_PY (2)'!H27</f>
        <v>0</v>
      </c>
      <c r="D27" s="800">
        <f>'enrolment vs availed_PY (2)'!I27</f>
        <v>359283</v>
      </c>
      <c r="E27" s="800">
        <v>0</v>
      </c>
      <c r="F27" s="800">
        <f>'enrolment vs availed_PY (2)'!K27</f>
        <v>0</v>
      </c>
      <c r="G27" s="800">
        <f t="shared" si="0"/>
        <v>359283</v>
      </c>
      <c r="H27" s="822">
        <v>230</v>
      </c>
      <c r="I27" s="823">
        <f t="shared" si="1"/>
        <v>8263.509</v>
      </c>
      <c r="J27" s="824">
        <f t="shared" si="2"/>
        <v>8263.509</v>
      </c>
      <c r="K27" s="824">
        <v>0</v>
      </c>
      <c r="L27" s="824">
        <v>0</v>
      </c>
      <c r="M27" s="800"/>
      <c r="N27" s="800"/>
      <c r="O27" s="800"/>
      <c r="P27" s="800"/>
      <c r="Q27" s="800"/>
      <c r="R27" s="800"/>
      <c r="S27" s="800" t="s">
        <v>1079</v>
      </c>
      <c r="T27" s="824">
        <f t="shared" si="3"/>
        <v>123.952635</v>
      </c>
    </row>
    <row r="28" spans="1:20" ht="15">
      <c r="A28" s="173">
        <v>18</v>
      </c>
      <c r="B28" s="175" t="s">
        <v>669</v>
      </c>
      <c r="C28" s="800">
        <f>'enrolment vs availed_PY (2)'!H28</f>
        <v>5292</v>
      </c>
      <c r="D28" s="800">
        <f>'enrolment vs availed_PY (2)'!I28</f>
        <v>588467</v>
      </c>
      <c r="E28" s="800">
        <v>0</v>
      </c>
      <c r="F28" s="800">
        <f>'enrolment vs availed_PY (2)'!K28</f>
        <v>375</v>
      </c>
      <c r="G28" s="800">
        <f t="shared" si="0"/>
        <v>594134</v>
      </c>
      <c r="H28" s="822">
        <v>230</v>
      </c>
      <c r="I28" s="823">
        <f t="shared" si="1"/>
        <v>13665.082</v>
      </c>
      <c r="J28" s="824">
        <f t="shared" si="2"/>
        <v>13665.082</v>
      </c>
      <c r="K28" s="824">
        <v>0</v>
      </c>
      <c r="L28" s="824">
        <v>0</v>
      </c>
      <c r="M28" s="800"/>
      <c r="N28" s="800"/>
      <c r="O28" s="800"/>
      <c r="P28" s="800"/>
      <c r="Q28" s="800"/>
      <c r="R28" s="800"/>
      <c r="S28" s="800" t="s">
        <v>1079</v>
      </c>
      <c r="T28" s="824">
        <f t="shared" si="3"/>
        <v>204.97622999999999</v>
      </c>
    </row>
    <row r="29" spans="1:20" ht="15">
      <c r="A29" s="173">
        <v>19</v>
      </c>
      <c r="B29" s="175" t="s">
        <v>670</v>
      </c>
      <c r="C29" s="800">
        <f>'enrolment vs availed_PY (2)'!H29</f>
        <v>3558</v>
      </c>
      <c r="D29" s="800">
        <f>'enrolment vs availed_PY (2)'!I29</f>
        <v>564394</v>
      </c>
      <c r="E29" s="800">
        <v>0</v>
      </c>
      <c r="F29" s="800">
        <f>'enrolment vs availed_PY (2)'!K29</f>
        <v>32004</v>
      </c>
      <c r="G29" s="800">
        <f t="shared" si="0"/>
        <v>599956</v>
      </c>
      <c r="H29" s="822">
        <v>230</v>
      </c>
      <c r="I29" s="823">
        <f t="shared" si="1"/>
        <v>13798.987999999999</v>
      </c>
      <c r="J29" s="824">
        <f t="shared" si="2"/>
        <v>13798.987999999999</v>
      </c>
      <c r="K29" s="824">
        <v>0</v>
      </c>
      <c r="L29" s="824">
        <v>0</v>
      </c>
      <c r="M29" s="800"/>
      <c r="N29" s="800"/>
      <c r="O29" s="800"/>
      <c r="P29" s="800"/>
      <c r="Q29" s="800"/>
      <c r="R29" s="800"/>
      <c r="S29" s="800" t="s">
        <v>1079</v>
      </c>
      <c r="T29" s="824">
        <f t="shared" si="3"/>
        <v>206.98482000000001</v>
      </c>
    </row>
    <row r="30" spans="1:20" ht="15">
      <c r="A30" s="173">
        <v>20</v>
      </c>
      <c r="B30" s="175" t="s">
        <v>671</v>
      </c>
      <c r="C30" s="800">
        <f>'enrolment vs availed_PY (2)'!H30</f>
        <v>154</v>
      </c>
      <c r="D30" s="800">
        <f>'enrolment vs availed_PY (2)'!I30</f>
        <v>292792</v>
      </c>
      <c r="E30" s="800">
        <v>0</v>
      </c>
      <c r="F30" s="800">
        <f>'enrolment vs availed_PY (2)'!K30</f>
        <v>0</v>
      </c>
      <c r="G30" s="800">
        <f t="shared" si="0"/>
        <v>292946</v>
      </c>
      <c r="H30" s="822">
        <v>230</v>
      </c>
      <c r="I30" s="823">
        <f t="shared" si="1"/>
        <v>6737.7579999999998</v>
      </c>
      <c r="J30" s="824">
        <f t="shared" si="2"/>
        <v>6737.7579999999998</v>
      </c>
      <c r="K30" s="824">
        <v>0</v>
      </c>
      <c r="L30" s="824">
        <v>0</v>
      </c>
      <c r="M30" s="800"/>
      <c r="N30" s="800"/>
      <c r="O30" s="800"/>
      <c r="P30" s="800"/>
      <c r="Q30" s="800"/>
      <c r="R30" s="800"/>
      <c r="S30" s="800" t="s">
        <v>1079</v>
      </c>
      <c r="T30" s="824">
        <f t="shared" si="3"/>
        <v>101.06637000000001</v>
      </c>
    </row>
    <row r="31" spans="1:20" ht="15">
      <c r="A31" s="173">
        <v>21</v>
      </c>
      <c r="B31" s="175" t="s">
        <v>672</v>
      </c>
      <c r="C31" s="800">
        <f>'enrolment vs availed_PY (2)'!H31</f>
        <v>0</v>
      </c>
      <c r="D31" s="800">
        <f>'enrolment vs availed_PY (2)'!I31</f>
        <v>64144</v>
      </c>
      <c r="E31" s="800">
        <v>0</v>
      </c>
      <c r="F31" s="800">
        <f>'enrolment vs availed_PY (2)'!K31</f>
        <v>0</v>
      </c>
      <c r="G31" s="800">
        <f t="shared" si="0"/>
        <v>64144</v>
      </c>
      <c r="H31" s="822">
        <v>230</v>
      </c>
      <c r="I31" s="823">
        <f t="shared" si="1"/>
        <v>1475.3119999999999</v>
      </c>
      <c r="J31" s="824">
        <f t="shared" si="2"/>
        <v>1475.3119999999999</v>
      </c>
      <c r="K31" s="824">
        <v>0</v>
      </c>
      <c r="L31" s="824">
        <v>0</v>
      </c>
      <c r="M31" s="800"/>
      <c r="N31" s="800"/>
      <c r="O31" s="800"/>
      <c r="P31" s="800"/>
      <c r="Q31" s="800"/>
      <c r="R31" s="800"/>
      <c r="S31" s="800" t="s">
        <v>1079</v>
      </c>
      <c r="T31" s="824">
        <f t="shared" si="3"/>
        <v>22.12968</v>
      </c>
    </row>
    <row r="32" spans="1:20" ht="15">
      <c r="A32" s="173">
        <v>22</v>
      </c>
      <c r="B32" s="175" t="s">
        <v>673</v>
      </c>
      <c r="C32" s="800">
        <f>'enrolment vs availed_PY (2)'!H32</f>
        <v>0</v>
      </c>
      <c r="D32" s="800">
        <f>'enrolment vs availed_PY (2)'!I32</f>
        <v>174197</v>
      </c>
      <c r="E32" s="800">
        <v>0</v>
      </c>
      <c r="F32" s="800">
        <f>'enrolment vs availed_PY (2)'!K32</f>
        <v>316</v>
      </c>
      <c r="G32" s="800">
        <f t="shared" si="0"/>
        <v>174513</v>
      </c>
      <c r="H32" s="822">
        <v>230</v>
      </c>
      <c r="I32" s="823">
        <f t="shared" si="1"/>
        <v>4013.799</v>
      </c>
      <c r="J32" s="824">
        <f t="shared" si="2"/>
        <v>4013.799</v>
      </c>
      <c r="K32" s="824">
        <v>0</v>
      </c>
      <c r="L32" s="824">
        <v>0</v>
      </c>
      <c r="M32" s="800"/>
      <c r="N32" s="800"/>
      <c r="O32" s="800"/>
      <c r="P32" s="800"/>
      <c r="Q32" s="800"/>
      <c r="R32" s="800"/>
      <c r="S32" s="800" t="s">
        <v>1079</v>
      </c>
      <c r="T32" s="824">
        <f t="shared" si="3"/>
        <v>60.206985000000003</v>
      </c>
    </row>
    <row r="33" spans="1:20" ht="15">
      <c r="A33" s="173">
        <v>23</v>
      </c>
      <c r="B33" s="175" t="s">
        <v>674</v>
      </c>
      <c r="C33" s="800">
        <f>'enrolment vs availed_PY (2)'!H33</f>
        <v>860</v>
      </c>
      <c r="D33" s="800">
        <f>'enrolment vs availed_PY (2)'!I33</f>
        <v>101240</v>
      </c>
      <c r="E33" s="800">
        <v>0</v>
      </c>
      <c r="F33" s="800">
        <f>'enrolment vs availed_PY (2)'!K33</f>
        <v>97</v>
      </c>
      <c r="G33" s="800">
        <f t="shared" si="0"/>
        <v>102197</v>
      </c>
      <c r="H33" s="822">
        <v>230</v>
      </c>
      <c r="I33" s="823">
        <f t="shared" si="1"/>
        <v>2350.5309999999999</v>
      </c>
      <c r="J33" s="824">
        <f t="shared" si="2"/>
        <v>2350.5309999999999</v>
      </c>
      <c r="K33" s="824">
        <v>0</v>
      </c>
      <c r="L33" s="824">
        <v>0</v>
      </c>
      <c r="M33" s="800"/>
      <c r="N33" s="800"/>
      <c r="O33" s="800"/>
      <c r="P33" s="800"/>
      <c r="Q33" s="800"/>
      <c r="R33" s="800"/>
      <c r="S33" s="800" t="s">
        <v>1079</v>
      </c>
      <c r="T33" s="824">
        <f t="shared" si="3"/>
        <v>35.257964999999999</v>
      </c>
    </row>
    <row r="34" spans="1:20" ht="15">
      <c r="A34" s="176">
        <v>24</v>
      </c>
      <c r="B34" s="175" t="s">
        <v>675</v>
      </c>
      <c r="C34" s="800">
        <f>'enrolment vs availed_PY (2)'!H34</f>
        <v>0</v>
      </c>
      <c r="D34" s="800">
        <f>'enrolment vs availed_PY (2)'!I34</f>
        <v>14115</v>
      </c>
      <c r="E34" s="800">
        <v>0</v>
      </c>
      <c r="F34" s="800">
        <f>'enrolment vs availed_PY (2)'!K34</f>
        <v>0</v>
      </c>
      <c r="G34" s="800">
        <f t="shared" si="0"/>
        <v>14115</v>
      </c>
      <c r="H34" s="822">
        <v>230</v>
      </c>
      <c r="I34" s="823">
        <f t="shared" si="1"/>
        <v>324.64499999999998</v>
      </c>
      <c r="J34" s="824">
        <f t="shared" si="2"/>
        <v>324.64499999999998</v>
      </c>
      <c r="K34" s="824">
        <v>0</v>
      </c>
      <c r="L34" s="824">
        <v>0</v>
      </c>
      <c r="M34" s="800"/>
      <c r="N34" s="800"/>
      <c r="O34" s="800"/>
      <c r="P34" s="800"/>
      <c r="Q34" s="800"/>
      <c r="R34" s="800"/>
      <c r="S34" s="800" t="s">
        <v>1079</v>
      </c>
      <c r="T34" s="824">
        <f t="shared" si="3"/>
        <v>4.869675</v>
      </c>
    </row>
    <row r="35" spans="1:20" ht="15">
      <c r="A35" s="1027" t="s">
        <v>16</v>
      </c>
      <c r="B35" s="1028"/>
      <c r="C35" s="825">
        <f>'enrolment vs availed_PY (2)'!H35</f>
        <v>49425</v>
      </c>
      <c r="D35" s="825">
        <f>'enrolment vs availed_PY (2)'!I35</f>
        <v>6628520</v>
      </c>
      <c r="E35" s="825">
        <f>SUM(E11:E34)</f>
        <v>0</v>
      </c>
      <c r="F35" s="825">
        <f>'enrolment vs availed_PY (2)'!K35</f>
        <v>45285</v>
      </c>
      <c r="G35" s="825">
        <f t="shared" si="0"/>
        <v>6723230</v>
      </c>
      <c r="H35" s="826">
        <v>230</v>
      </c>
      <c r="I35" s="823">
        <f t="shared" si="1"/>
        <v>154634.29</v>
      </c>
      <c r="J35" s="823">
        <f>SUM(J11:J34)</f>
        <v>154634.29</v>
      </c>
      <c r="K35" s="823">
        <v>0</v>
      </c>
      <c r="L35" s="823">
        <v>0</v>
      </c>
      <c r="M35" s="825"/>
      <c r="N35" s="825"/>
      <c r="O35" s="825"/>
      <c r="P35" s="825"/>
      <c r="Q35" s="825"/>
      <c r="R35" s="825"/>
      <c r="S35" s="825" t="s">
        <v>1079</v>
      </c>
      <c r="T35" s="823">
        <f t="shared" si="3"/>
        <v>2319.5143499999999</v>
      </c>
    </row>
    <row r="36" spans="1:20">
      <c r="A36" s="155"/>
      <c r="B36" s="155"/>
      <c r="C36" s="155"/>
      <c r="D36" s="155"/>
      <c r="E36" s="155"/>
      <c r="F36" s="155"/>
      <c r="G36" s="758"/>
      <c r="H36" s="758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:20">
      <c r="A37" s="156" t="s">
        <v>8</v>
      </c>
      <c r="B37" s="157"/>
      <c r="C37" s="157"/>
      <c r="D37" s="155"/>
      <c r="E37" s="155"/>
      <c r="F37" s="155"/>
      <c r="G37" s="155"/>
      <c r="H37" s="155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</row>
    <row r="38" spans="1:20">
      <c r="A38" s="158" t="s">
        <v>9</v>
      </c>
      <c r="B38" s="158"/>
      <c r="C38" s="158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</row>
    <row r="39" spans="1:20">
      <c r="A39" s="158" t="s">
        <v>10</v>
      </c>
      <c r="B39" s="158"/>
      <c r="C39" s="158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</row>
    <row r="40" spans="1:20">
      <c r="A40" s="158"/>
      <c r="B40" s="158"/>
      <c r="C40" s="158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</row>
    <row r="41" spans="1:20" ht="15">
      <c r="A41" s="40"/>
      <c r="B41" s="40"/>
      <c r="C41" s="40"/>
      <c r="D41" s="40"/>
      <c r="E41" s="40"/>
      <c r="F41" s="40"/>
      <c r="G41" s="40"/>
      <c r="I41" s="150"/>
      <c r="J41" s="150"/>
      <c r="K41" s="150"/>
      <c r="L41" s="150"/>
      <c r="M41" s="352"/>
      <c r="N41" s="40"/>
      <c r="O41" s="40"/>
      <c r="P41" s="40"/>
      <c r="Q41" s="38"/>
      <c r="R41" s="38"/>
      <c r="S41" s="38"/>
      <c r="T41" s="352"/>
    </row>
    <row r="42" spans="1:20" ht="14.25">
      <c r="A42" s="9" t="s">
        <v>1117</v>
      </c>
      <c r="B42"/>
      <c r="C42" s="38"/>
      <c r="D42" s="38"/>
      <c r="E42" s="38"/>
      <c r="F42" s="1221" t="s">
        <v>849</v>
      </c>
      <c r="G42" s="1221"/>
      <c r="H42" s="1221"/>
      <c r="I42" s="1221"/>
      <c r="J42" s="150"/>
      <c r="K42" s="150"/>
      <c r="L42" s="150"/>
      <c r="M42" s="1038" t="s">
        <v>846</v>
      </c>
      <c r="N42" s="1038"/>
      <c r="O42" s="1038"/>
      <c r="P42" s="1038"/>
      <c r="Q42" s="1038"/>
      <c r="R42" s="1038"/>
      <c r="S42" s="1038"/>
      <c r="T42" s="1038"/>
    </row>
    <row r="43" spans="1:20" ht="12.75" customHeight="1">
      <c r="A43" s="125"/>
      <c r="B43" s="125"/>
      <c r="C43" s="38"/>
      <c r="D43" s="38"/>
      <c r="E43" s="38"/>
      <c r="F43" s="1221" t="s">
        <v>850</v>
      </c>
      <c r="G43" s="1221"/>
      <c r="H43" s="1221"/>
      <c r="I43" s="1221"/>
      <c r="J43" s="150"/>
      <c r="K43" s="150"/>
      <c r="L43" s="150"/>
      <c r="M43" s="1038" t="s">
        <v>845</v>
      </c>
      <c r="N43" s="1038"/>
      <c r="O43" s="1038"/>
      <c r="P43" s="1038"/>
      <c r="Q43" s="1038"/>
      <c r="R43" s="1038"/>
      <c r="S43" s="1038"/>
      <c r="T43" s="1038"/>
    </row>
    <row r="44" spans="1:20" ht="12.75" customHeight="1">
      <c r="A44" s="352"/>
      <c r="B44" s="352"/>
      <c r="C44" s="352"/>
      <c r="D44" s="352"/>
      <c r="E44" s="352"/>
      <c r="F44" s="1221" t="s">
        <v>851</v>
      </c>
      <c r="G44" s="1221"/>
      <c r="H44" s="1221"/>
      <c r="I44" s="1221"/>
      <c r="J44" s="150"/>
      <c r="K44" s="150"/>
      <c r="L44" s="150"/>
      <c r="M44" s="352"/>
      <c r="N44" s="352"/>
      <c r="O44" s="352"/>
      <c r="P44" s="352"/>
      <c r="Q44" s="352"/>
      <c r="R44" s="352"/>
      <c r="S44" s="352"/>
      <c r="T44" s="352"/>
    </row>
    <row r="45" spans="1:20">
      <c r="A45" s="352"/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</row>
    <row r="47" spans="1:20">
      <c r="A47" s="1288"/>
      <c r="B47" s="1288"/>
      <c r="C47" s="1288"/>
      <c r="D47" s="1288"/>
      <c r="E47" s="1288"/>
      <c r="F47" s="1288"/>
      <c r="G47" s="1288"/>
      <c r="H47" s="1288"/>
      <c r="I47" s="1288"/>
      <c r="J47" s="1288"/>
      <c r="K47" s="1288"/>
      <c r="L47" s="1288"/>
      <c r="M47" s="1288"/>
      <c r="N47" s="1288"/>
      <c r="O47" s="1288"/>
      <c r="P47" s="1288"/>
      <c r="Q47" s="1288"/>
      <c r="R47" s="1288"/>
      <c r="S47" s="1288"/>
      <c r="T47" s="1288"/>
    </row>
  </sheetData>
  <mergeCells count="21">
    <mergeCell ref="A47:T47"/>
    <mergeCell ref="L7:T7"/>
    <mergeCell ref="A8:A9"/>
    <mergeCell ref="B8:B9"/>
    <mergeCell ref="C8:G8"/>
    <mergeCell ref="H8:H9"/>
    <mergeCell ref="I8:L8"/>
    <mergeCell ref="A35:B35"/>
    <mergeCell ref="M42:T42"/>
    <mergeCell ref="M43:T43"/>
    <mergeCell ref="F42:I42"/>
    <mergeCell ref="F43:I43"/>
    <mergeCell ref="F44:I44"/>
    <mergeCell ref="M8:R8"/>
    <mergeCell ref="S8:T8"/>
    <mergeCell ref="A4:T5"/>
    <mergeCell ref="A2:T2"/>
    <mergeCell ref="A3:T3"/>
    <mergeCell ref="G1:I1"/>
    <mergeCell ref="A6:T6"/>
    <mergeCell ref="Q1:T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47"/>
  <sheetViews>
    <sheetView view="pageBreakPreview" topLeftCell="A22" zoomScaleNormal="70" zoomScaleSheetLayoutView="100" workbookViewId="0">
      <selection activeCell="A41" sqref="A41"/>
    </sheetView>
  </sheetViews>
  <sheetFormatPr defaultColWidth="9.140625" defaultRowHeight="12.75"/>
  <cols>
    <col min="1" max="1" width="5.5703125" style="150" customWidth="1"/>
    <col min="2" max="2" width="14.42578125" style="150" customWidth="1"/>
    <col min="3" max="3" width="10.28515625" style="150" customWidth="1"/>
    <col min="4" max="4" width="8.42578125" style="150" customWidth="1"/>
    <col min="5" max="6" width="9.85546875" style="150" customWidth="1"/>
    <col min="7" max="7" width="10.85546875" style="150" customWidth="1"/>
    <col min="8" max="8" width="12.85546875" style="150" customWidth="1"/>
    <col min="9" max="9" width="12.140625" style="140" customWidth="1"/>
    <col min="10" max="10" width="12.28515625" style="140" customWidth="1"/>
    <col min="11" max="11" width="8" style="140" customWidth="1"/>
    <col min="12" max="14" width="8.140625" style="140" customWidth="1"/>
    <col min="15" max="15" width="8.42578125" style="140" customWidth="1"/>
    <col min="16" max="16" width="8.140625" style="140" customWidth="1"/>
    <col min="17" max="17" width="8.85546875" style="140" customWidth="1"/>
    <col min="18" max="18" width="8.140625" style="140" customWidth="1"/>
    <col min="19" max="19" width="9.140625" style="140"/>
    <col min="20" max="20" width="9.5703125" style="140" bestFit="1" customWidth="1"/>
    <col min="21" max="16384" width="9.140625" style="140"/>
  </cols>
  <sheetData>
    <row r="1" spans="1:20" ht="12.75" customHeight="1">
      <c r="G1" s="1285"/>
      <c r="H1" s="1285"/>
      <c r="I1" s="1285"/>
      <c r="J1" s="150"/>
      <c r="K1" s="150"/>
      <c r="L1" s="150"/>
      <c r="M1" s="150"/>
      <c r="N1" s="150"/>
      <c r="O1" s="150"/>
      <c r="P1" s="150"/>
      <c r="Q1" s="1287" t="s">
        <v>503</v>
      </c>
      <c r="R1" s="1287"/>
      <c r="S1" s="150"/>
      <c r="T1" s="150"/>
    </row>
    <row r="2" spans="1:20" ht="15.75">
      <c r="A2" s="1283" t="s">
        <v>0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  <c r="Q2" s="1283"/>
      <c r="R2" s="1283"/>
      <c r="S2" s="150"/>
      <c r="T2" s="150"/>
    </row>
    <row r="3" spans="1:20" ht="18">
      <c r="A3" s="1284" t="s">
        <v>857</v>
      </c>
      <c r="B3" s="1284"/>
      <c r="C3" s="1284"/>
      <c r="D3" s="1284"/>
      <c r="E3" s="1284"/>
      <c r="F3" s="1284"/>
      <c r="G3" s="1284"/>
      <c r="H3" s="1284"/>
      <c r="I3" s="1284"/>
      <c r="J3" s="1284"/>
      <c r="K3" s="1284"/>
      <c r="L3" s="1284"/>
      <c r="M3" s="1284"/>
      <c r="N3" s="1284"/>
      <c r="O3" s="1284"/>
      <c r="P3" s="1284"/>
      <c r="Q3" s="1284"/>
      <c r="R3" s="1284"/>
      <c r="S3" s="150"/>
      <c r="T3" s="150"/>
    </row>
    <row r="4" spans="1:20" ht="12.75" customHeight="1">
      <c r="A4" s="1282" t="s">
        <v>863</v>
      </c>
      <c r="B4" s="1282"/>
      <c r="C4" s="1282"/>
      <c r="D4" s="1282"/>
      <c r="E4" s="1282"/>
      <c r="F4" s="1282"/>
      <c r="G4" s="1282"/>
      <c r="H4" s="1282"/>
      <c r="I4" s="1282"/>
      <c r="J4" s="1282"/>
      <c r="K4" s="1282"/>
      <c r="L4" s="1282"/>
      <c r="M4" s="1282"/>
      <c r="N4" s="1282"/>
      <c r="O4" s="1282"/>
      <c r="P4" s="1282"/>
      <c r="Q4" s="1282"/>
      <c r="R4" s="1282"/>
      <c r="S4" s="150"/>
      <c r="T4" s="150"/>
    </row>
    <row r="5" spans="1:20" s="141" customFormat="1" ht="7.5" customHeight="1">
      <c r="A5" s="1282"/>
      <c r="B5" s="1282"/>
      <c r="C5" s="1282"/>
      <c r="D5" s="1282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282"/>
      <c r="P5" s="1282"/>
      <c r="Q5" s="1282"/>
      <c r="R5" s="1282"/>
      <c r="S5" s="150"/>
      <c r="T5" s="150"/>
    </row>
    <row r="6" spans="1:20">
      <c r="A6" s="1286"/>
      <c r="B6" s="1286"/>
      <c r="C6" s="1286"/>
      <c r="D6" s="1286"/>
      <c r="E6" s="1286"/>
      <c r="F6" s="1286"/>
      <c r="G6" s="1286"/>
      <c r="H6" s="1286"/>
      <c r="I6" s="1286"/>
      <c r="J6" s="1286"/>
      <c r="K6" s="1286"/>
      <c r="L6" s="1286"/>
      <c r="M6" s="1286"/>
      <c r="N6" s="1286"/>
      <c r="O6" s="1286"/>
      <c r="P6" s="1286"/>
      <c r="Q6" s="1286"/>
      <c r="R6" s="1286"/>
      <c r="S6" s="150"/>
      <c r="T6" s="150"/>
    </row>
    <row r="7" spans="1:20">
      <c r="A7" s="26" t="s">
        <v>700</v>
      </c>
      <c r="B7" s="26"/>
      <c r="H7" s="163"/>
      <c r="I7" s="150"/>
      <c r="J7" s="150"/>
      <c r="K7" s="150"/>
      <c r="L7" s="1289"/>
      <c r="M7" s="1289"/>
      <c r="N7" s="1289"/>
      <c r="O7" s="1289"/>
      <c r="P7" s="1289"/>
      <c r="Q7" s="1289"/>
      <c r="R7" s="1289"/>
      <c r="S7" s="150"/>
      <c r="T7" s="150"/>
    </row>
    <row r="8" spans="1:20" ht="53.25" customHeight="1">
      <c r="A8" s="1290" t="s">
        <v>2</v>
      </c>
      <c r="B8" s="1290" t="s">
        <v>3</v>
      </c>
      <c r="C8" s="1291" t="s">
        <v>455</v>
      </c>
      <c r="D8" s="1292"/>
      <c r="E8" s="1292"/>
      <c r="F8" s="1292"/>
      <c r="G8" s="1293"/>
      <c r="H8" s="1294" t="s">
        <v>80</v>
      </c>
      <c r="I8" s="1291" t="s">
        <v>81</v>
      </c>
      <c r="J8" s="1292"/>
      <c r="K8" s="1292"/>
      <c r="L8" s="1293"/>
      <c r="M8" s="1291" t="s">
        <v>618</v>
      </c>
      <c r="N8" s="1292"/>
      <c r="O8" s="1292"/>
      <c r="P8" s="1292"/>
      <c r="Q8" s="1292"/>
      <c r="R8" s="1292"/>
      <c r="S8" s="1290" t="s">
        <v>1020</v>
      </c>
      <c r="T8" s="1290"/>
    </row>
    <row r="9" spans="1:20" ht="53.25" customHeight="1">
      <c r="A9" s="1290"/>
      <c r="B9" s="1290"/>
      <c r="C9" s="240" t="s">
        <v>5</v>
      </c>
      <c r="D9" s="240" t="s">
        <v>6</v>
      </c>
      <c r="E9" s="240" t="s">
        <v>327</v>
      </c>
      <c r="F9" s="243" t="s">
        <v>92</v>
      </c>
      <c r="G9" s="243" t="s">
        <v>207</v>
      </c>
      <c r="H9" s="1295"/>
      <c r="I9" s="240" t="s">
        <v>161</v>
      </c>
      <c r="J9" s="240" t="s">
        <v>105</v>
      </c>
      <c r="K9" s="240" t="s">
        <v>106</v>
      </c>
      <c r="L9" s="240" t="s">
        <v>407</v>
      </c>
      <c r="M9" s="240" t="s">
        <v>16</v>
      </c>
      <c r="N9" s="240" t="s">
        <v>619</v>
      </c>
      <c r="O9" s="240" t="s">
        <v>620</v>
      </c>
      <c r="P9" s="240" t="s">
        <v>621</v>
      </c>
      <c r="Q9" s="240" t="s">
        <v>622</v>
      </c>
      <c r="R9" s="240" t="s">
        <v>623</v>
      </c>
      <c r="S9" s="368" t="s">
        <v>1021</v>
      </c>
      <c r="T9" s="368" t="s">
        <v>1022</v>
      </c>
    </row>
    <row r="10" spans="1:20" s="142" customFormat="1">
      <c r="A10" s="164">
        <v>1</v>
      </c>
      <c r="B10" s="164">
        <v>2</v>
      </c>
      <c r="C10" s="164">
        <v>3</v>
      </c>
      <c r="D10" s="164">
        <v>4</v>
      </c>
      <c r="E10" s="164">
        <v>5</v>
      </c>
      <c r="F10" s="164">
        <v>6</v>
      </c>
      <c r="G10" s="164">
        <v>7</v>
      </c>
      <c r="H10" s="164">
        <v>8</v>
      </c>
      <c r="I10" s="164">
        <v>9</v>
      </c>
      <c r="J10" s="164">
        <v>10</v>
      </c>
      <c r="K10" s="164">
        <v>11</v>
      </c>
      <c r="L10" s="164">
        <v>12</v>
      </c>
      <c r="M10" s="164">
        <v>13</v>
      </c>
      <c r="N10" s="164">
        <v>14</v>
      </c>
      <c r="O10" s="164">
        <v>15</v>
      </c>
      <c r="P10" s="164">
        <v>16</v>
      </c>
      <c r="Q10" s="164">
        <v>17</v>
      </c>
      <c r="R10" s="164">
        <v>18</v>
      </c>
      <c r="S10" s="183">
        <v>19</v>
      </c>
      <c r="T10" s="183">
        <v>20</v>
      </c>
    </row>
    <row r="11" spans="1:20" ht="15">
      <c r="A11" s="173">
        <v>1</v>
      </c>
      <c r="B11" s="175" t="s">
        <v>652</v>
      </c>
      <c r="C11" s="800">
        <f>'enrolment vs availed_UPY (2)'!H11</f>
        <v>0</v>
      </c>
      <c r="D11" s="800">
        <f>'enrolment vs availed_UPY (2)'!I11</f>
        <v>71835</v>
      </c>
      <c r="E11" s="800">
        <v>0</v>
      </c>
      <c r="F11" s="800">
        <f>'enrolment vs availed_UPY (2)'!K11</f>
        <v>1771</v>
      </c>
      <c r="G11" s="800">
        <f t="shared" ref="G11:G35" si="0">SUM(C11:F11)</f>
        <v>73606</v>
      </c>
      <c r="H11" s="822">
        <v>230</v>
      </c>
      <c r="I11" s="823">
        <f>J11</f>
        <v>2539.4070000000002</v>
      </c>
      <c r="J11" s="824">
        <f>(G11*H11*150)/1000000</f>
        <v>2539.4070000000002</v>
      </c>
      <c r="K11" s="824">
        <v>0</v>
      </c>
      <c r="L11" s="824">
        <v>0</v>
      </c>
      <c r="M11" s="800"/>
      <c r="N11" s="800"/>
      <c r="O11" s="800"/>
      <c r="P11" s="800"/>
      <c r="Q11" s="800"/>
      <c r="R11" s="800"/>
      <c r="S11" s="800" t="s">
        <v>1079</v>
      </c>
      <c r="T11" s="824">
        <f>J11*1500/100000</f>
        <v>38.091104999999999</v>
      </c>
    </row>
    <row r="12" spans="1:20" ht="15">
      <c r="A12" s="173">
        <v>2</v>
      </c>
      <c r="B12" s="175" t="s">
        <v>653</v>
      </c>
      <c r="C12" s="800">
        <f>'enrolment vs availed_UPY (2)'!H12</f>
        <v>1139</v>
      </c>
      <c r="D12" s="800">
        <f>'enrolment vs availed_UPY (2)'!I12</f>
        <v>158469</v>
      </c>
      <c r="E12" s="800">
        <v>0</v>
      </c>
      <c r="F12" s="800">
        <f>'enrolment vs availed_UPY (2)'!K12</f>
        <v>5087</v>
      </c>
      <c r="G12" s="800">
        <f t="shared" si="0"/>
        <v>164695</v>
      </c>
      <c r="H12" s="822">
        <v>230</v>
      </c>
      <c r="I12" s="823">
        <f t="shared" ref="I12:I34" si="1">J12</f>
        <v>5681.9775</v>
      </c>
      <c r="J12" s="824">
        <f t="shared" ref="J12:J34" si="2">(G12*H12*150)/1000000</f>
        <v>5681.9775</v>
      </c>
      <c r="K12" s="824">
        <v>0</v>
      </c>
      <c r="L12" s="824">
        <v>0</v>
      </c>
      <c r="M12" s="800"/>
      <c r="N12" s="800"/>
      <c r="O12" s="800"/>
      <c r="P12" s="800"/>
      <c r="Q12" s="800"/>
      <c r="R12" s="800"/>
      <c r="S12" s="800" t="s">
        <v>1079</v>
      </c>
      <c r="T12" s="824">
        <f t="shared" ref="T12:T35" si="3">J12*1500/100000</f>
        <v>85.229662500000003</v>
      </c>
    </row>
    <row r="13" spans="1:20" ht="15">
      <c r="A13" s="173">
        <v>3</v>
      </c>
      <c r="B13" s="175" t="s">
        <v>654</v>
      </c>
      <c r="C13" s="800">
        <f>'enrolment vs availed_UPY (2)'!H13</f>
        <v>291</v>
      </c>
      <c r="D13" s="800">
        <f>'enrolment vs availed_UPY (2)'!I13</f>
        <v>197273</v>
      </c>
      <c r="E13" s="800">
        <v>0</v>
      </c>
      <c r="F13" s="800">
        <f>'enrolment vs availed_UPY (2)'!K13</f>
        <v>11565</v>
      </c>
      <c r="G13" s="800">
        <f t="shared" si="0"/>
        <v>209129</v>
      </c>
      <c r="H13" s="822">
        <v>230</v>
      </c>
      <c r="I13" s="823">
        <f t="shared" si="1"/>
        <v>7214.9504999999999</v>
      </c>
      <c r="J13" s="824">
        <f t="shared" si="2"/>
        <v>7214.9504999999999</v>
      </c>
      <c r="K13" s="824">
        <v>0</v>
      </c>
      <c r="L13" s="824">
        <v>0</v>
      </c>
      <c r="M13" s="800"/>
      <c r="N13" s="800"/>
      <c r="O13" s="800"/>
      <c r="P13" s="800"/>
      <c r="Q13" s="800"/>
      <c r="R13" s="800"/>
      <c r="S13" s="800" t="s">
        <v>1079</v>
      </c>
      <c r="T13" s="824">
        <f t="shared" si="3"/>
        <v>108.22425749999999</v>
      </c>
    </row>
    <row r="14" spans="1:20" ht="15">
      <c r="A14" s="173">
        <v>4</v>
      </c>
      <c r="B14" s="175" t="s">
        <v>655</v>
      </c>
      <c r="C14" s="800">
        <f>'enrolment vs availed_UPY (2)'!H14</f>
        <v>0</v>
      </c>
      <c r="D14" s="800">
        <f>'enrolment vs availed_UPY (2)'!I14</f>
        <v>175487</v>
      </c>
      <c r="E14" s="800">
        <v>0</v>
      </c>
      <c r="F14" s="800">
        <f>'enrolment vs availed_UPY (2)'!K14</f>
        <v>4338</v>
      </c>
      <c r="G14" s="800">
        <f t="shared" si="0"/>
        <v>179825</v>
      </c>
      <c r="H14" s="822">
        <v>230</v>
      </c>
      <c r="I14" s="823">
        <f t="shared" si="1"/>
        <v>6203.9624999999996</v>
      </c>
      <c r="J14" s="824">
        <f t="shared" si="2"/>
        <v>6203.9624999999996</v>
      </c>
      <c r="K14" s="824">
        <v>0</v>
      </c>
      <c r="L14" s="824">
        <v>0</v>
      </c>
      <c r="M14" s="800"/>
      <c r="N14" s="800"/>
      <c r="O14" s="800"/>
      <c r="P14" s="800"/>
      <c r="Q14" s="800"/>
      <c r="R14" s="800"/>
      <c r="S14" s="800" t="s">
        <v>1079</v>
      </c>
      <c r="T14" s="824">
        <f t="shared" si="3"/>
        <v>93.059437500000001</v>
      </c>
    </row>
    <row r="15" spans="1:20" ht="15">
      <c r="A15" s="173">
        <v>5</v>
      </c>
      <c r="B15" s="175" t="s">
        <v>656</v>
      </c>
      <c r="C15" s="800">
        <f>'enrolment vs availed_UPY (2)'!H15</f>
        <v>0</v>
      </c>
      <c r="D15" s="800">
        <f>'enrolment vs availed_UPY (2)'!I15</f>
        <v>167445</v>
      </c>
      <c r="E15" s="800">
        <v>0</v>
      </c>
      <c r="F15" s="800">
        <f>'enrolment vs availed_UPY (2)'!K15</f>
        <v>6998</v>
      </c>
      <c r="G15" s="800">
        <f t="shared" si="0"/>
        <v>174443</v>
      </c>
      <c r="H15" s="822">
        <v>230</v>
      </c>
      <c r="I15" s="823">
        <f t="shared" si="1"/>
        <v>6018.2834999999995</v>
      </c>
      <c r="J15" s="824">
        <f t="shared" si="2"/>
        <v>6018.2834999999995</v>
      </c>
      <c r="K15" s="824">
        <v>0</v>
      </c>
      <c r="L15" s="824">
        <v>0</v>
      </c>
      <c r="M15" s="800"/>
      <c r="N15" s="800"/>
      <c r="O15" s="800"/>
      <c r="P15" s="800"/>
      <c r="Q15" s="800"/>
      <c r="R15" s="800"/>
      <c r="S15" s="800" t="s">
        <v>1079</v>
      </c>
      <c r="T15" s="824">
        <f t="shared" si="3"/>
        <v>90.274252500000003</v>
      </c>
    </row>
    <row r="16" spans="1:20" ht="15">
      <c r="A16" s="173">
        <v>6</v>
      </c>
      <c r="B16" s="175" t="s">
        <v>657</v>
      </c>
      <c r="C16" s="800">
        <f>'enrolment vs availed_UPY (2)'!H16</f>
        <v>0</v>
      </c>
      <c r="D16" s="800">
        <f>'enrolment vs availed_UPY (2)'!I16</f>
        <v>95258</v>
      </c>
      <c r="E16" s="800">
        <v>0</v>
      </c>
      <c r="F16" s="800">
        <f>'enrolment vs availed_UPY (2)'!K16</f>
        <v>235</v>
      </c>
      <c r="G16" s="800">
        <f t="shared" si="0"/>
        <v>95493</v>
      </c>
      <c r="H16" s="822">
        <v>230</v>
      </c>
      <c r="I16" s="823">
        <f t="shared" si="1"/>
        <v>3294.5084999999999</v>
      </c>
      <c r="J16" s="824">
        <f t="shared" si="2"/>
        <v>3294.5084999999999</v>
      </c>
      <c r="K16" s="824">
        <v>0</v>
      </c>
      <c r="L16" s="824">
        <v>0</v>
      </c>
      <c r="M16" s="800"/>
      <c r="N16" s="800"/>
      <c r="O16" s="800"/>
      <c r="P16" s="800"/>
      <c r="Q16" s="800"/>
      <c r="R16" s="800"/>
      <c r="S16" s="800" t="s">
        <v>1079</v>
      </c>
      <c r="T16" s="824">
        <f t="shared" si="3"/>
        <v>49.417627500000002</v>
      </c>
    </row>
    <row r="17" spans="1:20" ht="15">
      <c r="A17" s="173">
        <v>7</v>
      </c>
      <c r="B17" s="175" t="s">
        <v>658</v>
      </c>
      <c r="C17" s="800">
        <f>'enrolment vs availed_UPY (2)'!H17</f>
        <v>255</v>
      </c>
      <c r="D17" s="800">
        <f>'enrolment vs availed_UPY (2)'!I17</f>
        <v>153738</v>
      </c>
      <c r="E17" s="800">
        <v>0</v>
      </c>
      <c r="F17" s="800">
        <f>'enrolment vs availed_UPY (2)'!K17</f>
        <v>20537</v>
      </c>
      <c r="G17" s="800">
        <f t="shared" si="0"/>
        <v>174530</v>
      </c>
      <c r="H17" s="822">
        <v>230</v>
      </c>
      <c r="I17" s="823">
        <f t="shared" si="1"/>
        <v>6021.2849999999999</v>
      </c>
      <c r="J17" s="824">
        <f t="shared" si="2"/>
        <v>6021.2849999999999</v>
      </c>
      <c r="K17" s="824">
        <v>0</v>
      </c>
      <c r="L17" s="824">
        <v>0</v>
      </c>
      <c r="M17" s="800"/>
      <c r="N17" s="800"/>
      <c r="O17" s="800"/>
      <c r="P17" s="800"/>
      <c r="Q17" s="800"/>
      <c r="R17" s="800"/>
      <c r="S17" s="800" t="s">
        <v>1079</v>
      </c>
      <c r="T17" s="824">
        <f t="shared" si="3"/>
        <v>90.319275000000005</v>
      </c>
    </row>
    <row r="18" spans="1:20" ht="15">
      <c r="A18" s="173">
        <v>8</v>
      </c>
      <c r="B18" s="175" t="s">
        <v>659</v>
      </c>
      <c r="C18" s="800">
        <f>'enrolment vs availed_UPY (2)'!H18</f>
        <v>267</v>
      </c>
      <c r="D18" s="800">
        <f>'enrolment vs availed_UPY (2)'!I18</f>
        <v>16215</v>
      </c>
      <c r="E18" s="800">
        <v>0</v>
      </c>
      <c r="F18" s="800">
        <f>'enrolment vs availed_UPY (2)'!K18</f>
        <v>0</v>
      </c>
      <c r="G18" s="800">
        <f t="shared" si="0"/>
        <v>16482</v>
      </c>
      <c r="H18" s="822">
        <v>230</v>
      </c>
      <c r="I18" s="823">
        <f t="shared" si="1"/>
        <v>568.62900000000002</v>
      </c>
      <c r="J18" s="824">
        <f t="shared" si="2"/>
        <v>568.62900000000002</v>
      </c>
      <c r="K18" s="824">
        <v>0</v>
      </c>
      <c r="L18" s="824">
        <v>0</v>
      </c>
      <c r="M18" s="800"/>
      <c r="N18" s="800"/>
      <c r="O18" s="800"/>
      <c r="P18" s="800"/>
      <c r="Q18" s="800"/>
      <c r="R18" s="800"/>
      <c r="S18" s="800" t="s">
        <v>1079</v>
      </c>
      <c r="T18" s="824">
        <f t="shared" si="3"/>
        <v>8.5294349999999994</v>
      </c>
    </row>
    <row r="19" spans="1:20" ht="15">
      <c r="A19" s="173">
        <v>9</v>
      </c>
      <c r="B19" s="175" t="s">
        <v>660</v>
      </c>
      <c r="C19" s="800">
        <f>'enrolment vs availed_UPY (2)'!H19</f>
        <v>1258</v>
      </c>
      <c r="D19" s="800">
        <f>'enrolment vs availed_UPY (2)'!I19</f>
        <v>168274</v>
      </c>
      <c r="E19" s="800">
        <v>0</v>
      </c>
      <c r="F19" s="800">
        <f>'enrolment vs availed_UPY (2)'!K19</f>
        <v>10548</v>
      </c>
      <c r="G19" s="800">
        <f t="shared" si="0"/>
        <v>180080</v>
      </c>
      <c r="H19" s="822">
        <v>230</v>
      </c>
      <c r="I19" s="823">
        <f t="shared" si="1"/>
        <v>6212.76</v>
      </c>
      <c r="J19" s="824">
        <f t="shared" si="2"/>
        <v>6212.76</v>
      </c>
      <c r="K19" s="824">
        <v>0</v>
      </c>
      <c r="L19" s="824">
        <v>0</v>
      </c>
      <c r="M19" s="800"/>
      <c r="N19" s="800"/>
      <c r="O19" s="800"/>
      <c r="P19" s="800"/>
      <c r="Q19" s="800"/>
      <c r="R19" s="800"/>
      <c r="S19" s="800" t="s">
        <v>1079</v>
      </c>
      <c r="T19" s="824">
        <f t="shared" si="3"/>
        <v>93.191400000000002</v>
      </c>
    </row>
    <row r="20" spans="1:20" ht="15">
      <c r="A20" s="173">
        <v>10</v>
      </c>
      <c r="B20" s="175" t="s">
        <v>661</v>
      </c>
      <c r="C20" s="800">
        <f>'enrolment vs availed_UPY (2)'!H20</f>
        <v>301</v>
      </c>
      <c r="D20" s="800">
        <f>'enrolment vs availed_UPY (2)'!I20</f>
        <v>156976</v>
      </c>
      <c r="E20" s="800">
        <v>0</v>
      </c>
      <c r="F20" s="800">
        <f>'enrolment vs availed_UPY (2)'!K20</f>
        <v>3164</v>
      </c>
      <c r="G20" s="800">
        <f t="shared" si="0"/>
        <v>160441</v>
      </c>
      <c r="H20" s="822">
        <v>230</v>
      </c>
      <c r="I20" s="823">
        <f t="shared" si="1"/>
        <v>5535.2145</v>
      </c>
      <c r="J20" s="824">
        <f t="shared" si="2"/>
        <v>5535.2145</v>
      </c>
      <c r="K20" s="824">
        <v>0</v>
      </c>
      <c r="L20" s="824">
        <v>0</v>
      </c>
      <c r="M20" s="800"/>
      <c r="N20" s="800"/>
      <c r="O20" s="800"/>
      <c r="P20" s="800"/>
      <c r="Q20" s="800"/>
      <c r="R20" s="800"/>
      <c r="S20" s="800" t="s">
        <v>1079</v>
      </c>
      <c r="T20" s="824">
        <f t="shared" si="3"/>
        <v>83.028217499999997</v>
      </c>
    </row>
    <row r="21" spans="1:20" ht="15">
      <c r="A21" s="173">
        <v>11</v>
      </c>
      <c r="B21" s="175" t="s">
        <v>662</v>
      </c>
      <c r="C21" s="800">
        <f>'enrolment vs availed_UPY (2)'!H21</f>
        <v>785</v>
      </c>
      <c r="D21" s="800">
        <f>'enrolment vs availed_UPY (2)'!I21</f>
        <v>104625</v>
      </c>
      <c r="E21" s="800">
        <v>0</v>
      </c>
      <c r="F21" s="800">
        <f>'enrolment vs availed_UPY (2)'!K21</f>
        <v>2492</v>
      </c>
      <c r="G21" s="800">
        <f t="shared" si="0"/>
        <v>107902</v>
      </c>
      <c r="H21" s="822">
        <v>230</v>
      </c>
      <c r="I21" s="823">
        <f t="shared" si="1"/>
        <v>3722.6190000000001</v>
      </c>
      <c r="J21" s="824">
        <f t="shared" si="2"/>
        <v>3722.6190000000001</v>
      </c>
      <c r="K21" s="824">
        <v>0</v>
      </c>
      <c r="L21" s="824">
        <v>0</v>
      </c>
      <c r="M21" s="800"/>
      <c r="N21" s="800"/>
      <c r="O21" s="800"/>
      <c r="P21" s="800"/>
      <c r="Q21" s="800"/>
      <c r="R21" s="800"/>
      <c r="S21" s="800" t="s">
        <v>1079</v>
      </c>
      <c r="T21" s="824">
        <f t="shared" si="3"/>
        <v>55.839284999999997</v>
      </c>
    </row>
    <row r="22" spans="1:20" ht="15">
      <c r="A22" s="173">
        <v>12</v>
      </c>
      <c r="B22" s="175" t="s">
        <v>663</v>
      </c>
      <c r="C22" s="800">
        <f>'enrolment vs availed_UPY (2)'!H22</f>
        <v>2563</v>
      </c>
      <c r="D22" s="800">
        <f>'enrolment vs availed_UPY (2)'!I22</f>
        <v>117778</v>
      </c>
      <c r="E22" s="800">
        <v>0</v>
      </c>
      <c r="F22" s="800">
        <f>'enrolment vs availed_UPY (2)'!K22</f>
        <v>551</v>
      </c>
      <c r="G22" s="800">
        <f t="shared" si="0"/>
        <v>120892</v>
      </c>
      <c r="H22" s="822">
        <v>230</v>
      </c>
      <c r="I22" s="823">
        <f t="shared" si="1"/>
        <v>4170.7740000000003</v>
      </c>
      <c r="J22" s="824">
        <f t="shared" si="2"/>
        <v>4170.7740000000003</v>
      </c>
      <c r="K22" s="824">
        <v>0</v>
      </c>
      <c r="L22" s="824">
        <v>0</v>
      </c>
      <c r="M22" s="800"/>
      <c r="N22" s="800"/>
      <c r="O22" s="800"/>
      <c r="P22" s="800"/>
      <c r="Q22" s="800"/>
      <c r="R22" s="800"/>
      <c r="S22" s="800" t="s">
        <v>1079</v>
      </c>
      <c r="T22" s="824">
        <f t="shared" si="3"/>
        <v>62.561610000000009</v>
      </c>
    </row>
    <row r="23" spans="1:20" ht="15">
      <c r="A23" s="173">
        <v>13</v>
      </c>
      <c r="B23" s="175" t="s">
        <v>664</v>
      </c>
      <c r="C23" s="800">
        <f>'enrolment vs availed_UPY (2)'!H23</f>
        <v>410</v>
      </c>
      <c r="D23" s="800">
        <f>'enrolment vs availed_UPY (2)'!I23</f>
        <v>191642</v>
      </c>
      <c r="E23" s="800">
        <v>0</v>
      </c>
      <c r="F23" s="800">
        <f>'enrolment vs availed_UPY (2)'!K23</f>
        <v>40660</v>
      </c>
      <c r="G23" s="800">
        <f t="shared" si="0"/>
        <v>232712</v>
      </c>
      <c r="H23" s="822">
        <v>230</v>
      </c>
      <c r="I23" s="823">
        <f t="shared" si="1"/>
        <v>8028.5640000000003</v>
      </c>
      <c r="J23" s="824">
        <f t="shared" si="2"/>
        <v>8028.5640000000003</v>
      </c>
      <c r="K23" s="824">
        <v>0</v>
      </c>
      <c r="L23" s="824">
        <v>0</v>
      </c>
      <c r="M23" s="800"/>
      <c r="N23" s="800"/>
      <c r="O23" s="800"/>
      <c r="P23" s="800"/>
      <c r="Q23" s="800"/>
      <c r="R23" s="800"/>
      <c r="S23" s="800" t="s">
        <v>1079</v>
      </c>
      <c r="T23" s="824">
        <f t="shared" si="3"/>
        <v>120.42846</v>
      </c>
    </row>
    <row r="24" spans="1:20" ht="15">
      <c r="A24" s="173">
        <v>14</v>
      </c>
      <c r="B24" s="175" t="s">
        <v>665</v>
      </c>
      <c r="C24" s="800">
        <f>'enrolment vs availed_UPY (2)'!H24</f>
        <v>0</v>
      </c>
      <c r="D24" s="800">
        <f>'enrolment vs availed_UPY (2)'!I24</f>
        <v>429556</v>
      </c>
      <c r="E24" s="800">
        <v>0</v>
      </c>
      <c r="F24" s="800">
        <f>'enrolment vs availed_UPY (2)'!K24</f>
        <v>80017</v>
      </c>
      <c r="G24" s="800">
        <f t="shared" si="0"/>
        <v>509573</v>
      </c>
      <c r="H24" s="822">
        <v>230</v>
      </c>
      <c r="I24" s="823">
        <f t="shared" si="1"/>
        <v>17580.268499999998</v>
      </c>
      <c r="J24" s="824">
        <f t="shared" si="2"/>
        <v>17580.268499999998</v>
      </c>
      <c r="K24" s="824">
        <v>0</v>
      </c>
      <c r="L24" s="824">
        <v>0</v>
      </c>
      <c r="M24" s="800"/>
      <c r="N24" s="800"/>
      <c r="O24" s="800"/>
      <c r="P24" s="800"/>
      <c r="Q24" s="800"/>
      <c r="R24" s="800"/>
      <c r="S24" s="800" t="s">
        <v>1079</v>
      </c>
      <c r="T24" s="824">
        <f t="shared" si="3"/>
        <v>263.70402749999994</v>
      </c>
    </row>
    <row r="25" spans="1:20" ht="15">
      <c r="A25" s="173">
        <v>15</v>
      </c>
      <c r="B25" s="175" t="s">
        <v>666</v>
      </c>
      <c r="C25" s="800">
        <f>'enrolment vs availed_UPY (2)'!H25</f>
        <v>0</v>
      </c>
      <c r="D25" s="800">
        <f>'enrolment vs availed_UPY (2)'!I25</f>
        <v>215050</v>
      </c>
      <c r="E25" s="800">
        <v>0</v>
      </c>
      <c r="F25" s="800">
        <f>'enrolment vs availed_UPY (2)'!K25</f>
        <v>4513</v>
      </c>
      <c r="G25" s="800">
        <f t="shared" si="0"/>
        <v>219563</v>
      </c>
      <c r="H25" s="822">
        <v>230</v>
      </c>
      <c r="I25" s="823">
        <f t="shared" si="1"/>
        <v>7574.9234999999999</v>
      </c>
      <c r="J25" s="824">
        <f t="shared" si="2"/>
        <v>7574.9234999999999</v>
      </c>
      <c r="K25" s="824">
        <v>0</v>
      </c>
      <c r="L25" s="824">
        <v>0</v>
      </c>
      <c r="M25" s="800"/>
      <c r="N25" s="800"/>
      <c r="O25" s="800"/>
      <c r="P25" s="800"/>
      <c r="Q25" s="800"/>
      <c r="R25" s="800"/>
      <c r="S25" s="800" t="s">
        <v>1079</v>
      </c>
      <c r="T25" s="824">
        <f t="shared" si="3"/>
        <v>113.6238525</v>
      </c>
    </row>
    <row r="26" spans="1:20" ht="15">
      <c r="A26" s="173">
        <v>16</v>
      </c>
      <c r="B26" s="175" t="s">
        <v>667</v>
      </c>
      <c r="C26" s="800">
        <f>'enrolment vs availed_UPY (2)'!H26</f>
        <v>1505</v>
      </c>
      <c r="D26" s="800">
        <f>'enrolment vs availed_UPY (2)'!I26</f>
        <v>220212</v>
      </c>
      <c r="E26" s="800">
        <v>0</v>
      </c>
      <c r="F26" s="800">
        <f>'enrolment vs availed_UPY (2)'!K26</f>
        <v>5923</v>
      </c>
      <c r="G26" s="800">
        <f t="shared" si="0"/>
        <v>227640</v>
      </c>
      <c r="H26" s="822">
        <v>230</v>
      </c>
      <c r="I26" s="823">
        <f t="shared" si="1"/>
        <v>7853.58</v>
      </c>
      <c r="J26" s="824">
        <f t="shared" si="2"/>
        <v>7853.58</v>
      </c>
      <c r="K26" s="824">
        <v>0</v>
      </c>
      <c r="L26" s="824">
        <v>0</v>
      </c>
      <c r="M26" s="800"/>
      <c r="N26" s="800"/>
      <c r="O26" s="800"/>
      <c r="P26" s="800"/>
      <c r="Q26" s="800"/>
      <c r="R26" s="800"/>
      <c r="S26" s="800" t="s">
        <v>1079</v>
      </c>
      <c r="T26" s="824">
        <f t="shared" si="3"/>
        <v>117.80370000000001</v>
      </c>
    </row>
    <row r="27" spans="1:20" ht="15">
      <c r="A27" s="173">
        <v>17</v>
      </c>
      <c r="B27" s="175" t="s">
        <v>668</v>
      </c>
      <c r="C27" s="800">
        <f>'enrolment vs availed_UPY (2)'!H27</f>
        <v>0</v>
      </c>
      <c r="D27" s="800">
        <f>'enrolment vs availed_UPY (2)'!I27</f>
        <v>222584</v>
      </c>
      <c r="E27" s="800">
        <v>0</v>
      </c>
      <c r="F27" s="800">
        <f>'enrolment vs availed_UPY (2)'!K27</f>
        <v>6304</v>
      </c>
      <c r="G27" s="800">
        <f t="shared" si="0"/>
        <v>228888</v>
      </c>
      <c r="H27" s="822">
        <v>230</v>
      </c>
      <c r="I27" s="823">
        <f t="shared" si="1"/>
        <v>7896.6360000000004</v>
      </c>
      <c r="J27" s="824">
        <f t="shared" si="2"/>
        <v>7896.6360000000004</v>
      </c>
      <c r="K27" s="824">
        <v>0</v>
      </c>
      <c r="L27" s="824">
        <v>0</v>
      </c>
      <c r="M27" s="800"/>
      <c r="N27" s="800"/>
      <c r="O27" s="800"/>
      <c r="P27" s="800"/>
      <c r="Q27" s="800"/>
      <c r="R27" s="800"/>
      <c r="S27" s="800" t="s">
        <v>1079</v>
      </c>
      <c r="T27" s="824">
        <f t="shared" si="3"/>
        <v>118.44954</v>
      </c>
    </row>
    <row r="28" spans="1:20" ht="15">
      <c r="A28" s="173">
        <v>18</v>
      </c>
      <c r="B28" s="175" t="s">
        <v>669</v>
      </c>
      <c r="C28" s="800">
        <f>'enrolment vs availed_UPY (2)'!H28</f>
        <v>274</v>
      </c>
      <c r="D28" s="800">
        <f>'enrolment vs availed_UPY (2)'!I28</f>
        <v>282975</v>
      </c>
      <c r="E28" s="800">
        <v>0</v>
      </c>
      <c r="F28" s="800">
        <f>'enrolment vs availed_UPY (2)'!K28</f>
        <v>24219</v>
      </c>
      <c r="G28" s="800">
        <f t="shared" si="0"/>
        <v>307468</v>
      </c>
      <c r="H28" s="822">
        <v>230</v>
      </c>
      <c r="I28" s="823">
        <f t="shared" si="1"/>
        <v>10607.646000000001</v>
      </c>
      <c r="J28" s="824">
        <f t="shared" si="2"/>
        <v>10607.646000000001</v>
      </c>
      <c r="K28" s="824">
        <v>0</v>
      </c>
      <c r="L28" s="824">
        <v>0</v>
      </c>
      <c r="M28" s="800"/>
      <c r="N28" s="800"/>
      <c r="O28" s="800"/>
      <c r="P28" s="800"/>
      <c r="Q28" s="800"/>
      <c r="R28" s="800"/>
      <c r="S28" s="800" t="s">
        <v>1079</v>
      </c>
      <c r="T28" s="824">
        <f t="shared" si="3"/>
        <v>159.11469000000002</v>
      </c>
    </row>
    <row r="29" spans="1:20" ht="15">
      <c r="A29" s="173">
        <v>19</v>
      </c>
      <c r="B29" s="175" t="s">
        <v>670</v>
      </c>
      <c r="C29" s="800">
        <f>'enrolment vs availed_UPY (2)'!H29</f>
        <v>0</v>
      </c>
      <c r="D29" s="800">
        <f>'enrolment vs availed_UPY (2)'!I29</f>
        <v>394881</v>
      </c>
      <c r="E29" s="800">
        <v>0</v>
      </c>
      <c r="F29" s="800">
        <f>'enrolment vs availed_UPY (2)'!K29</f>
        <v>4711</v>
      </c>
      <c r="G29" s="800">
        <f t="shared" si="0"/>
        <v>399592</v>
      </c>
      <c r="H29" s="822">
        <v>230</v>
      </c>
      <c r="I29" s="823">
        <f t="shared" si="1"/>
        <v>13785.924000000001</v>
      </c>
      <c r="J29" s="824">
        <f t="shared" si="2"/>
        <v>13785.924000000001</v>
      </c>
      <c r="K29" s="824">
        <v>0</v>
      </c>
      <c r="L29" s="824">
        <v>0</v>
      </c>
      <c r="M29" s="800"/>
      <c r="N29" s="800"/>
      <c r="O29" s="800"/>
      <c r="P29" s="800"/>
      <c r="Q29" s="800"/>
      <c r="R29" s="800"/>
      <c r="S29" s="800" t="s">
        <v>1079</v>
      </c>
      <c r="T29" s="824">
        <f t="shared" si="3"/>
        <v>206.78886</v>
      </c>
    </row>
    <row r="30" spans="1:20" ht="15">
      <c r="A30" s="173">
        <v>20</v>
      </c>
      <c r="B30" s="175" t="s">
        <v>671</v>
      </c>
      <c r="C30" s="800">
        <f>'enrolment vs availed_UPY (2)'!H30</f>
        <v>0</v>
      </c>
      <c r="D30" s="800">
        <f>'enrolment vs availed_UPY (2)'!I30</f>
        <v>153245</v>
      </c>
      <c r="E30" s="800">
        <v>0</v>
      </c>
      <c r="F30" s="800">
        <f>'enrolment vs availed_UPY (2)'!K30</f>
        <v>1808</v>
      </c>
      <c r="G30" s="800">
        <f t="shared" si="0"/>
        <v>155053</v>
      </c>
      <c r="H30" s="822">
        <v>230</v>
      </c>
      <c r="I30" s="823">
        <f t="shared" si="1"/>
        <v>5349.3284999999996</v>
      </c>
      <c r="J30" s="824">
        <f t="shared" si="2"/>
        <v>5349.3284999999996</v>
      </c>
      <c r="K30" s="824">
        <v>0</v>
      </c>
      <c r="L30" s="824">
        <v>0</v>
      </c>
      <c r="M30" s="800"/>
      <c r="N30" s="800"/>
      <c r="O30" s="800"/>
      <c r="P30" s="800"/>
      <c r="Q30" s="800"/>
      <c r="R30" s="800"/>
      <c r="S30" s="800" t="s">
        <v>1079</v>
      </c>
      <c r="T30" s="824">
        <f t="shared" si="3"/>
        <v>80.239927499999993</v>
      </c>
    </row>
    <row r="31" spans="1:20" ht="15">
      <c r="A31" s="173">
        <v>21</v>
      </c>
      <c r="B31" s="175" t="s">
        <v>672</v>
      </c>
      <c r="C31" s="800">
        <f>'enrolment vs availed_UPY (2)'!H31</f>
        <v>0</v>
      </c>
      <c r="D31" s="800">
        <f>'enrolment vs availed_UPY (2)'!I31</f>
        <v>44357</v>
      </c>
      <c r="E31" s="800">
        <v>0</v>
      </c>
      <c r="F31" s="800">
        <f>'enrolment vs availed_UPY (2)'!K31</f>
        <v>0</v>
      </c>
      <c r="G31" s="800">
        <f t="shared" si="0"/>
        <v>44357</v>
      </c>
      <c r="H31" s="822">
        <v>230</v>
      </c>
      <c r="I31" s="823">
        <f t="shared" si="1"/>
        <v>1530.3164999999999</v>
      </c>
      <c r="J31" s="824">
        <f t="shared" si="2"/>
        <v>1530.3164999999999</v>
      </c>
      <c r="K31" s="824">
        <v>0</v>
      </c>
      <c r="L31" s="824">
        <v>0</v>
      </c>
      <c r="M31" s="800"/>
      <c r="N31" s="800"/>
      <c r="O31" s="800"/>
      <c r="P31" s="800"/>
      <c r="Q31" s="800"/>
      <c r="R31" s="800"/>
      <c r="S31" s="800" t="s">
        <v>1079</v>
      </c>
      <c r="T31" s="824">
        <f t="shared" si="3"/>
        <v>22.9547475</v>
      </c>
    </row>
    <row r="32" spans="1:20" ht="15">
      <c r="A32" s="173">
        <v>22</v>
      </c>
      <c r="B32" s="175" t="s">
        <v>673</v>
      </c>
      <c r="C32" s="800">
        <f>'enrolment vs availed_UPY (2)'!H32</f>
        <v>0</v>
      </c>
      <c r="D32" s="800">
        <f>'enrolment vs availed_UPY (2)'!I32</f>
        <v>93370</v>
      </c>
      <c r="E32" s="800">
        <v>0</v>
      </c>
      <c r="F32" s="800">
        <f>'enrolment vs availed_UPY (2)'!K32</f>
        <v>609</v>
      </c>
      <c r="G32" s="800">
        <f t="shared" si="0"/>
        <v>93979</v>
      </c>
      <c r="H32" s="822">
        <v>230</v>
      </c>
      <c r="I32" s="823">
        <f t="shared" si="1"/>
        <v>3242.2755000000002</v>
      </c>
      <c r="J32" s="824">
        <f t="shared" si="2"/>
        <v>3242.2755000000002</v>
      </c>
      <c r="K32" s="824">
        <v>0</v>
      </c>
      <c r="L32" s="824">
        <v>0</v>
      </c>
      <c r="M32" s="800"/>
      <c r="N32" s="800"/>
      <c r="O32" s="800"/>
      <c r="P32" s="800"/>
      <c r="Q32" s="800"/>
      <c r="R32" s="800"/>
      <c r="S32" s="800" t="s">
        <v>1079</v>
      </c>
      <c r="T32" s="824">
        <f t="shared" si="3"/>
        <v>48.6341325</v>
      </c>
    </row>
    <row r="33" spans="1:20" ht="15">
      <c r="A33" s="173">
        <v>23</v>
      </c>
      <c r="B33" s="175" t="s">
        <v>674</v>
      </c>
      <c r="C33" s="800">
        <f>'enrolment vs availed_UPY (2)'!H33</f>
        <v>0</v>
      </c>
      <c r="D33" s="800">
        <f>'enrolment vs availed_UPY (2)'!I33</f>
        <v>51131</v>
      </c>
      <c r="E33" s="800">
        <v>0</v>
      </c>
      <c r="F33" s="800">
        <f>'enrolment vs availed_UPY (2)'!K33</f>
        <v>0</v>
      </c>
      <c r="G33" s="800">
        <f t="shared" si="0"/>
        <v>51131</v>
      </c>
      <c r="H33" s="822">
        <v>230</v>
      </c>
      <c r="I33" s="823">
        <f t="shared" si="1"/>
        <v>1764.0195000000001</v>
      </c>
      <c r="J33" s="824">
        <f t="shared" si="2"/>
        <v>1764.0195000000001</v>
      </c>
      <c r="K33" s="824">
        <v>0</v>
      </c>
      <c r="L33" s="824">
        <v>0</v>
      </c>
      <c r="M33" s="800"/>
      <c r="N33" s="800"/>
      <c r="O33" s="800"/>
      <c r="P33" s="800"/>
      <c r="Q33" s="800"/>
      <c r="R33" s="800"/>
      <c r="S33" s="800" t="s">
        <v>1079</v>
      </c>
      <c r="T33" s="824">
        <f t="shared" si="3"/>
        <v>26.460292500000001</v>
      </c>
    </row>
    <row r="34" spans="1:20" ht="15">
      <c r="A34" s="176">
        <v>24</v>
      </c>
      <c r="B34" s="175" t="s">
        <v>675</v>
      </c>
      <c r="C34" s="800">
        <f>'enrolment vs availed_UPY (2)'!H34</f>
        <v>100</v>
      </c>
      <c r="D34" s="800">
        <f>'enrolment vs availed_UPY (2)'!I34</f>
        <v>9691</v>
      </c>
      <c r="E34" s="800">
        <v>0</v>
      </c>
      <c r="F34" s="800">
        <f>'enrolment vs availed_UPY (2)'!K34</f>
        <v>0</v>
      </c>
      <c r="G34" s="800">
        <f t="shared" si="0"/>
        <v>9791</v>
      </c>
      <c r="H34" s="822">
        <v>230</v>
      </c>
      <c r="I34" s="823">
        <f t="shared" si="1"/>
        <v>337.78949999999998</v>
      </c>
      <c r="J34" s="824">
        <f t="shared" si="2"/>
        <v>337.78949999999998</v>
      </c>
      <c r="K34" s="824">
        <v>0</v>
      </c>
      <c r="L34" s="824">
        <v>0</v>
      </c>
      <c r="M34" s="800"/>
      <c r="N34" s="800"/>
      <c r="O34" s="800"/>
      <c r="P34" s="800"/>
      <c r="Q34" s="800"/>
      <c r="R34" s="800"/>
      <c r="S34" s="800" t="s">
        <v>1079</v>
      </c>
      <c r="T34" s="824">
        <f t="shared" si="3"/>
        <v>5.066842499999999</v>
      </c>
    </row>
    <row r="35" spans="1:20" ht="15">
      <c r="A35" s="1027" t="s">
        <v>16</v>
      </c>
      <c r="B35" s="1028"/>
      <c r="C35" s="825">
        <f>'enrolment vs availed_UPY (2)'!H35</f>
        <v>9148</v>
      </c>
      <c r="D35" s="825">
        <f>'enrolment vs availed_UPY (2)'!I35</f>
        <v>3892067</v>
      </c>
      <c r="E35" s="825">
        <f>SUM(E11:E34)</f>
        <v>0</v>
      </c>
      <c r="F35" s="825">
        <f>'enrolment vs availed_UPY (2)'!K35</f>
        <v>236050</v>
      </c>
      <c r="G35" s="825">
        <f t="shared" si="0"/>
        <v>4137265</v>
      </c>
      <c r="H35" s="826">
        <v>230</v>
      </c>
      <c r="I35" s="823">
        <f>SUM(I11:I34)</f>
        <v>142735.64249999999</v>
      </c>
      <c r="J35" s="823">
        <f>SUM(J11:J34)</f>
        <v>142735.64249999999</v>
      </c>
      <c r="K35" s="823">
        <f>SUM(K11:K34)</f>
        <v>0</v>
      </c>
      <c r="L35" s="823">
        <f>SUM(L11:L34)</f>
        <v>0</v>
      </c>
      <c r="M35" s="825"/>
      <c r="N35" s="825"/>
      <c r="O35" s="825"/>
      <c r="P35" s="825"/>
      <c r="Q35" s="825"/>
      <c r="R35" s="825"/>
      <c r="S35" s="825" t="s">
        <v>1079</v>
      </c>
      <c r="T35" s="823">
        <f t="shared" si="3"/>
        <v>2141.0346374999999</v>
      </c>
    </row>
    <row r="36" spans="1:20">
      <c r="A36" s="155"/>
      <c r="B36" s="155"/>
      <c r="C36" s="155"/>
      <c r="D36" s="155"/>
      <c r="E36" s="155"/>
      <c r="F36" s="155"/>
      <c r="G36" s="758"/>
      <c r="H36" s="758"/>
      <c r="I36" s="274"/>
      <c r="J36" s="150"/>
      <c r="K36" s="150"/>
      <c r="L36" s="150"/>
      <c r="M36" s="150"/>
      <c r="N36" s="150"/>
      <c r="O36" s="150"/>
      <c r="P36" s="150"/>
      <c r="Q36" s="150"/>
      <c r="R36" s="150"/>
      <c r="S36" s="155"/>
      <c r="T36" s="155"/>
    </row>
    <row r="37" spans="1:20">
      <c r="A37" s="156" t="s">
        <v>8</v>
      </c>
      <c r="B37" s="157"/>
      <c r="C37" s="157"/>
      <c r="D37" s="155"/>
      <c r="E37" s="155"/>
      <c r="F37" s="155"/>
      <c r="G37" s="155"/>
      <c r="H37" s="758"/>
      <c r="I37" s="274"/>
      <c r="J37" s="274"/>
      <c r="K37" s="150"/>
      <c r="L37" s="150"/>
      <c r="M37" s="150"/>
      <c r="N37" s="150"/>
      <c r="O37" s="150"/>
      <c r="P37" s="150"/>
      <c r="Q37" s="150"/>
      <c r="R37" s="150"/>
      <c r="S37" s="155"/>
      <c r="T37" s="155"/>
    </row>
    <row r="38" spans="1:20">
      <c r="A38" s="158" t="s">
        <v>9</v>
      </c>
      <c r="B38" s="158"/>
      <c r="C38" s="158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5"/>
      <c r="T38" s="155"/>
    </row>
    <row r="39" spans="1:20">
      <c r="A39" s="158" t="s">
        <v>10</v>
      </c>
      <c r="B39" s="158"/>
      <c r="C39" s="158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5"/>
      <c r="T39" s="155"/>
    </row>
    <row r="40" spans="1:20">
      <c r="A40" s="158"/>
      <c r="B40" s="158"/>
      <c r="C40" s="158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5"/>
      <c r="T40" s="155"/>
    </row>
    <row r="41" spans="1:20" ht="14.25">
      <c r="A41" s="9" t="s">
        <v>1117</v>
      </c>
      <c r="B41"/>
      <c r="C41" s="38"/>
      <c r="D41" s="38"/>
      <c r="E41" s="38"/>
      <c r="F41" s="1221" t="s">
        <v>849</v>
      </c>
      <c r="G41" s="1221"/>
      <c r="H41" s="1221"/>
      <c r="I41" s="1221"/>
      <c r="J41" s="150"/>
      <c r="K41" s="150"/>
      <c r="L41" s="150"/>
      <c r="M41" s="1038" t="s">
        <v>846</v>
      </c>
      <c r="N41" s="1038"/>
      <c r="O41" s="1038"/>
      <c r="P41" s="1038"/>
      <c r="Q41" s="1038"/>
      <c r="R41" s="1038"/>
      <c r="S41" s="155"/>
      <c r="T41" s="155"/>
    </row>
    <row r="42" spans="1:20" ht="14.25">
      <c r="A42" s="125"/>
      <c r="B42" s="125"/>
      <c r="C42" s="38"/>
      <c r="D42" s="38"/>
      <c r="E42" s="38"/>
      <c r="F42" s="1221" t="s">
        <v>850</v>
      </c>
      <c r="G42" s="1221"/>
      <c r="H42" s="1221"/>
      <c r="I42" s="1221"/>
      <c r="J42" s="150"/>
      <c r="K42" s="150"/>
      <c r="L42" s="150"/>
      <c r="M42" s="1038" t="s">
        <v>845</v>
      </c>
      <c r="N42" s="1038"/>
      <c r="O42" s="1038"/>
      <c r="P42" s="1038"/>
      <c r="Q42" s="1038"/>
      <c r="R42" s="1038"/>
      <c r="S42" s="155"/>
      <c r="T42" s="155"/>
    </row>
    <row r="43" spans="1:20" ht="12.75" customHeight="1">
      <c r="F43" s="1221" t="s">
        <v>851</v>
      </c>
      <c r="G43" s="1221"/>
      <c r="H43" s="1221"/>
      <c r="I43" s="1221"/>
      <c r="J43" s="352"/>
      <c r="K43" s="352"/>
      <c r="L43" s="352"/>
      <c r="M43" s="352"/>
      <c r="N43" s="352"/>
      <c r="O43" s="352"/>
      <c r="P43" s="352"/>
      <c r="Q43" s="352"/>
      <c r="R43" s="352"/>
      <c r="S43" s="155"/>
      <c r="T43" s="155"/>
    </row>
    <row r="44" spans="1:20" ht="12.75" customHeight="1"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155"/>
      <c r="T44" s="155"/>
    </row>
    <row r="45" spans="1:20">
      <c r="A45" s="158"/>
      <c r="B45" s="158"/>
      <c r="I45" s="150"/>
      <c r="J45" s="158"/>
      <c r="K45" s="158"/>
      <c r="L45" s="158"/>
      <c r="M45" s="158"/>
      <c r="N45" s="158"/>
      <c r="O45" s="158"/>
      <c r="P45" s="158"/>
      <c r="Q45" s="158"/>
      <c r="R45" s="158"/>
      <c r="S45" s="155"/>
      <c r="T45" s="155"/>
    </row>
    <row r="47" spans="1:20">
      <c r="A47" s="1288"/>
      <c r="B47" s="1288"/>
      <c r="C47" s="1288"/>
      <c r="D47" s="1288"/>
      <c r="E47" s="1288"/>
      <c r="F47" s="1288"/>
      <c r="G47" s="1288"/>
      <c r="H47" s="1288"/>
      <c r="I47" s="1288"/>
      <c r="J47" s="1288"/>
      <c r="K47" s="1288"/>
      <c r="L47" s="1288"/>
      <c r="M47" s="1288"/>
      <c r="N47" s="1288"/>
      <c r="O47" s="1288"/>
      <c r="P47" s="1288"/>
      <c r="Q47" s="1288"/>
      <c r="R47" s="1288"/>
    </row>
  </sheetData>
  <mergeCells count="21">
    <mergeCell ref="S8:T8"/>
    <mergeCell ref="Q1:R1"/>
    <mergeCell ref="A8:A9"/>
    <mergeCell ref="B8:B9"/>
    <mergeCell ref="C8:G8"/>
    <mergeCell ref="H8:H9"/>
    <mergeCell ref="I8:L8"/>
    <mergeCell ref="M8:R8"/>
    <mergeCell ref="G1:I1"/>
    <mergeCell ref="A2:R2"/>
    <mergeCell ref="A3:R3"/>
    <mergeCell ref="A4:R5"/>
    <mergeCell ref="A6:R6"/>
    <mergeCell ref="A35:B35"/>
    <mergeCell ref="L7:R7"/>
    <mergeCell ref="A47:R47"/>
    <mergeCell ref="M41:R41"/>
    <mergeCell ref="M42:R42"/>
    <mergeCell ref="F41:I41"/>
    <mergeCell ref="F42:I42"/>
    <mergeCell ref="F43:I43"/>
  </mergeCells>
  <printOptions horizontalCentered="1"/>
  <pageMargins left="0.70866141732283472" right="0.70866141732283472" top="0.23622047244094491" bottom="0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29"/>
  <sheetViews>
    <sheetView view="pageBreakPreview" topLeftCell="A14" zoomScale="70" zoomScaleNormal="70" zoomScaleSheetLayoutView="70" workbookViewId="0">
      <selection activeCell="A26" sqref="A26"/>
    </sheetView>
  </sheetViews>
  <sheetFormatPr defaultColWidth="9.140625" defaultRowHeight="12.75"/>
  <cols>
    <col min="1" max="1" width="7.28515625" style="114" customWidth="1"/>
    <col min="2" max="2" width="26" style="114" customWidth="1"/>
    <col min="3" max="3" width="13.140625" style="114" customWidth="1"/>
    <col min="4" max="4" width="12.140625" style="114" customWidth="1"/>
    <col min="5" max="5" width="10.7109375" style="114" customWidth="1"/>
    <col min="6" max="6" width="11.7109375" style="114" customWidth="1"/>
    <col min="7" max="7" width="13" style="114" customWidth="1"/>
    <col min="8" max="8" width="12.7109375" style="114" customWidth="1"/>
    <col min="9" max="9" width="10.7109375" style="114" customWidth="1"/>
    <col min="10" max="10" width="12.28515625" style="114" customWidth="1"/>
    <col min="11" max="12" width="12.5703125" style="114" customWidth="1"/>
    <col min="13" max="13" width="12" style="114" customWidth="1"/>
    <col min="14" max="14" width="13" style="114" customWidth="1"/>
    <col min="15" max="21" width="10.7109375" style="114" customWidth="1"/>
    <col min="22" max="22" width="11.42578125" style="114" customWidth="1"/>
    <col min="23" max="16384" width="9.140625" style="114"/>
  </cols>
  <sheetData>
    <row r="1" spans="1:24" ht="15">
      <c r="V1" s="115" t="s">
        <v>507</v>
      </c>
    </row>
    <row r="2" spans="1:24" ht="15.75">
      <c r="G2" s="81" t="s">
        <v>0</v>
      </c>
      <c r="H2" s="81"/>
      <c r="I2" s="81"/>
      <c r="O2" s="56"/>
      <c r="P2" s="56"/>
      <c r="Q2" s="56"/>
      <c r="R2" s="56"/>
    </row>
    <row r="3" spans="1:24" ht="20.25">
      <c r="C3" s="967" t="s">
        <v>857</v>
      </c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24" ht="18"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4" ht="15.75">
      <c r="B5" s="968" t="s">
        <v>874</v>
      </c>
      <c r="C5" s="968"/>
      <c r="D5" s="968"/>
      <c r="E5" s="968"/>
      <c r="F5" s="968"/>
      <c r="G5" s="968"/>
      <c r="H5" s="968"/>
      <c r="I5" s="968"/>
      <c r="J5" s="968"/>
      <c r="K5" s="968"/>
      <c r="L5" s="968"/>
      <c r="M5" s="968"/>
      <c r="N5" s="968"/>
      <c r="O5" s="968"/>
      <c r="P5" s="968"/>
      <c r="Q5" s="968"/>
      <c r="R5" s="968"/>
      <c r="S5" s="968"/>
      <c r="T5" s="57"/>
      <c r="U5" s="969" t="s">
        <v>227</v>
      </c>
      <c r="V5" s="970"/>
    </row>
    <row r="6" spans="1:24" ht="15">
      <c r="K6" s="56"/>
      <c r="L6" s="56"/>
      <c r="M6" s="56"/>
      <c r="N6" s="56"/>
      <c r="O6" s="56"/>
      <c r="P6" s="56"/>
      <c r="Q6" s="56"/>
      <c r="R6" s="56"/>
    </row>
    <row r="7" spans="1:24">
      <c r="A7" s="26" t="s">
        <v>700</v>
      </c>
      <c r="B7" s="26"/>
      <c r="C7" s="9"/>
      <c r="D7" s="9"/>
      <c r="O7" s="971" t="s">
        <v>875</v>
      </c>
      <c r="P7" s="971"/>
      <c r="Q7" s="971"/>
      <c r="R7" s="971"/>
      <c r="S7" s="971"/>
      <c r="T7" s="971"/>
      <c r="U7" s="971"/>
      <c r="V7" s="971"/>
    </row>
    <row r="8" spans="1:24" ht="35.25" customHeight="1">
      <c r="A8" s="957" t="s">
        <v>2</v>
      </c>
      <c r="B8" s="957" t="s">
        <v>131</v>
      </c>
      <c r="C8" s="957" t="s">
        <v>132</v>
      </c>
      <c r="D8" s="957"/>
      <c r="E8" s="957"/>
      <c r="F8" s="957" t="s">
        <v>133</v>
      </c>
      <c r="G8" s="957" t="s">
        <v>158</v>
      </c>
      <c r="H8" s="957"/>
      <c r="I8" s="957"/>
      <c r="J8" s="957"/>
      <c r="K8" s="957"/>
      <c r="L8" s="957"/>
      <c r="M8" s="957"/>
      <c r="N8" s="957"/>
      <c r="O8" s="957" t="s">
        <v>159</v>
      </c>
      <c r="P8" s="957"/>
      <c r="Q8" s="957"/>
      <c r="R8" s="957"/>
      <c r="S8" s="957"/>
      <c r="T8" s="957"/>
      <c r="U8" s="957"/>
      <c r="V8" s="957"/>
    </row>
    <row r="9" spans="1:24" ht="15">
      <c r="A9" s="957"/>
      <c r="B9" s="957"/>
      <c r="C9" s="957" t="s">
        <v>228</v>
      </c>
      <c r="D9" s="957" t="s">
        <v>39</v>
      </c>
      <c r="E9" s="957" t="s">
        <v>40</v>
      </c>
      <c r="F9" s="957"/>
      <c r="G9" s="957" t="s">
        <v>160</v>
      </c>
      <c r="H9" s="957"/>
      <c r="I9" s="957"/>
      <c r="J9" s="957"/>
      <c r="K9" s="957" t="s">
        <v>144</v>
      </c>
      <c r="L9" s="957"/>
      <c r="M9" s="957"/>
      <c r="N9" s="957"/>
      <c r="O9" s="957" t="s">
        <v>134</v>
      </c>
      <c r="P9" s="957"/>
      <c r="Q9" s="957"/>
      <c r="R9" s="957"/>
      <c r="S9" s="957" t="s">
        <v>143</v>
      </c>
      <c r="T9" s="957"/>
      <c r="U9" s="957"/>
      <c r="V9" s="957"/>
    </row>
    <row r="10" spans="1:24">
      <c r="A10" s="957"/>
      <c r="B10" s="957"/>
      <c r="C10" s="957"/>
      <c r="D10" s="957"/>
      <c r="E10" s="957"/>
      <c r="F10" s="957"/>
      <c r="G10" s="961" t="s">
        <v>135</v>
      </c>
      <c r="H10" s="962"/>
      <c r="I10" s="963"/>
      <c r="J10" s="958" t="s">
        <v>136</v>
      </c>
      <c r="K10" s="961" t="s">
        <v>135</v>
      </c>
      <c r="L10" s="962"/>
      <c r="M10" s="963"/>
      <c r="N10" s="958" t="s">
        <v>136</v>
      </c>
      <c r="O10" s="961" t="s">
        <v>135</v>
      </c>
      <c r="P10" s="962"/>
      <c r="Q10" s="963"/>
      <c r="R10" s="958" t="s">
        <v>136</v>
      </c>
      <c r="S10" s="961" t="s">
        <v>135</v>
      </c>
      <c r="T10" s="962"/>
      <c r="U10" s="963"/>
      <c r="V10" s="958" t="s">
        <v>136</v>
      </c>
    </row>
    <row r="11" spans="1:24" ht="15" customHeight="1">
      <c r="A11" s="957"/>
      <c r="B11" s="957"/>
      <c r="C11" s="957"/>
      <c r="D11" s="957"/>
      <c r="E11" s="957"/>
      <c r="F11" s="957"/>
      <c r="G11" s="964"/>
      <c r="H11" s="965"/>
      <c r="I11" s="966"/>
      <c r="J11" s="959"/>
      <c r="K11" s="964"/>
      <c r="L11" s="965"/>
      <c r="M11" s="966"/>
      <c r="N11" s="959"/>
      <c r="O11" s="964"/>
      <c r="P11" s="965"/>
      <c r="Q11" s="966"/>
      <c r="R11" s="959"/>
      <c r="S11" s="964"/>
      <c r="T11" s="965"/>
      <c r="U11" s="966"/>
      <c r="V11" s="959"/>
    </row>
    <row r="12" spans="1:24" ht="24.75" customHeight="1">
      <c r="A12" s="957"/>
      <c r="B12" s="957"/>
      <c r="C12" s="957"/>
      <c r="D12" s="957"/>
      <c r="E12" s="957"/>
      <c r="F12" s="957"/>
      <c r="G12" s="216" t="s">
        <v>228</v>
      </c>
      <c r="H12" s="216" t="s">
        <v>39</v>
      </c>
      <c r="I12" s="117" t="s">
        <v>40</v>
      </c>
      <c r="J12" s="960"/>
      <c r="K12" s="216" t="s">
        <v>228</v>
      </c>
      <c r="L12" s="216" t="s">
        <v>39</v>
      </c>
      <c r="M12" s="216" t="s">
        <v>40</v>
      </c>
      <c r="N12" s="960"/>
      <c r="O12" s="216" t="s">
        <v>228</v>
      </c>
      <c r="P12" s="216" t="s">
        <v>39</v>
      </c>
      <c r="Q12" s="216" t="s">
        <v>40</v>
      </c>
      <c r="R12" s="960"/>
      <c r="S12" s="216" t="s">
        <v>228</v>
      </c>
      <c r="T12" s="216" t="s">
        <v>39</v>
      </c>
      <c r="U12" s="216" t="s">
        <v>40</v>
      </c>
      <c r="V12" s="960"/>
    </row>
    <row r="13" spans="1:24" ht="15">
      <c r="A13" s="216">
        <v>1</v>
      </c>
      <c r="B13" s="216">
        <v>2</v>
      </c>
      <c r="C13" s="216">
        <v>3</v>
      </c>
      <c r="D13" s="216">
        <v>4</v>
      </c>
      <c r="E13" s="216">
        <v>5</v>
      </c>
      <c r="F13" s="216">
        <v>6</v>
      </c>
      <c r="G13" s="216">
        <v>7</v>
      </c>
      <c r="H13" s="216">
        <v>8</v>
      </c>
      <c r="I13" s="216">
        <v>9</v>
      </c>
      <c r="J13" s="216">
        <v>10</v>
      </c>
      <c r="K13" s="216">
        <v>11</v>
      </c>
      <c r="L13" s="216">
        <v>12</v>
      </c>
      <c r="M13" s="216">
        <v>13</v>
      </c>
      <c r="N13" s="216">
        <v>14</v>
      </c>
      <c r="O13" s="216">
        <v>15</v>
      </c>
      <c r="P13" s="216">
        <v>16</v>
      </c>
      <c r="Q13" s="216">
        <v>17</v>
      </c>
      <c r="R13" s="216">
        <v>18</v>
      </c>
      <c r="S13" s="216">
        <v>19</v>
      </c>
      <c r="T13" s="216">
        <v>20</v>
      </c>
      <c r="U13" s="216">
        <v>21</v>
      </c>
      <c r="V13" s="216">
        <v>22</v>
      </c>
    </row>
    <row r="14" spans="1:24" ht="35.25" customHeight="1">
      <c r="A14" s="972" t="s">
        <v>191</v>
      </c>
      <c r="B14" s="973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</row>
    <row r="15" spans="1:24" ht="60" customHeight="1">
      <c r="A15" s="216">
        <v>1</v>
      </c>
      <c r="B15" s="234" t="s">
        <v>190</v>
      </c>
      <c r="C15" s="616">
        <v>16791.16</v>
      </c>
      <c r="D15" s="616">
        <v>7107.52</v>
      </c>
      <c r="E15" s="616">
        <v>1862.54</v>
      </c>
      <c r="F15" s="625" t="s">
        <v>1080</v>
      </c>
      <c r="G15" s="616">
        <v>16791.16</v>
      </c>
      <c r="H15" s="616">
        <v>7107.52</v>
      </c>
      <c r="I15" s="616">
        <v>1862.54</v>
      </c>
      <c r="J15" s="625" t="s">
        <v>1081</v>
      </c>
      <c r="K15" s="616">
        <v>16791.16</v>
      </c>
      <c r="L15" s="616">
        <v>7107.52</v>
      </c>
      <c r="M15" s="616">
        <v>1862.54</v>
      </c>
      <c r="N15" s="625" t="s">
        <v>1082</v>
      </c>
      <c r="O15" s="975" t="s">
        <v>677</v>
      </c>
      <c r="P15" s="976"/>
      <c r="Q15" s="976"/>
      <c r="R15" s="976"/>
      <c r="S15" s="976"/>
      <c r="T15" s="976"/>
      <c r="U15" s="976"/>
      <c r="V15" s="977"/>
    </row>
    <row r="16" spans="1:24" ht="60" customHeight="1">
      <c r="A16" s="216">
        <v>2</v>
      </c>
      <c r="B16" s="234" t="s">
        <v>137</v>
      </c>
      <c r="C16" s="617">
        <v>12585.82</v>
      </c>
      <c r="D16" s="616">
        <v>5327.44</v>
      </c>
      <c r="E16" s="616">
        <v>1396.07</v>
      </c>
      <c r="F16" s="625" t="s">
        <v>1083</v>
      </c>
      <c r="G16" s="617">
        <v>12585.82</v>
      </c>
      <c r="H16" s="616">
        <v>5327.44</v>
      </c>
      <c r="I16" s="616">
        <v>1396.07</v>
      </c>
      <c r="J16" s="625" t="s">
        <v>1084</v>
      </c>
      <c r="K16" s="617">
        <v>12585.82</v>
      </c>
      <c r="L16" s="616">
        <v>5327.44</v>
      </c>
      <c r="M16" s="616">
        <v>1396.07</v>
      </c>
      <c r="N16" s="625" t="s">
        <v>1085</v>
      </c>
      <c r="O16" s="978"/>
      <c r="P16" s="979"/>
      <c r="Q16" s="979"/>
      <c r="R16" s="979"/>
      <c r="S16" s="979"/>
      <c r="T16" s="979"/>
      <c r="U16" s="979"/>
      <c r="V16" s="980"/>
    </row>
    <row r="17" spans="1:24" ht="60" customHeight="1">
      <c r="A17" s="216">
        <v>3</v>
      </c>
      <c r="B17" s="234" t="s">
        <v>138</v>
      </c>
      <c r="C17" s="617">
        <v>29085.82</v>
      </c>
      <c r="D17" s="616">
        <v>11850.27</v>
      </c>
      <c r="E17" s="616">
        <v>3133.33</v>
      </c>
      <c r="F17" s="625" t="s">
        <v>1086</v>
      </c>
      <c r="G17" s="617">
        <v>29085.82</v>
      </c>
      <c r="H17" s="616">
        <v>11850.27</v>
      </c>
      <c r="I17" s="616">
        <v>3133.33</v>
      </c>
      <c r="J17" s="625" t="s">
        <v>1087</v>
      </c>
      <c r="K17" s="617">
        <v>29085.82</v>
      </c>
      <c r="L17" s="616">
        <v>11850.27</v>
      </c>
      <c r="M17" s="616">
        <v>3133.33</v>
      </c>
      <c r="N17" s="625" t="s">
        <v>1088</v>
      </c>
      <c r="O17" s="978"/>
      <c r="P17" s="979"/>
      <c r="Q17" s="979"/>
      <c r="R17" s="979"/>
      <c r="S17" s="979"/>
      <c r="T17" s="979"/>
      <c r="U17" s="979"/>
      <c r="V17" s="980"/>
    </row>
    <row r="18" spans="1:24" ht="35.25" customHeight="1">
      <c r="A18" s="972" t="s">
        <v>192</v>
      </c>
      <c r="B18" s="973"/>
      <c r="C18" s="625"/>
      <c r="D18" s="625"/>
      <c r="E18" s="625"/>
      <c r="F18" s="625"/>
      <c r="G18" s="625"/>
      <c r="H18" s="625"/>
      <c r="I18" s="625"/>
      <c r="J18" s="625"/>
      <c r="K18" s="625"/>
      <c r="L18" s="625"/>
      <c r="M18" s="625"/>
      <c r="N18" s="625"/>
      <c r="O18" s="978"/>
      <c r="P18" s="979"/>
      <c r="Q18" s="979"/>
      <c r="R18" s="979"/>
      <c r="S18" s="979"/>
      <c r="T18" s="979"/>
      <c r="U18" s="979"/>
      <c r="V18" s="980"/>
    </row>
    <row r="19" spans="1:24" ht="60" customHeight="1">
      <c r="A19" s="216">
        <v>4</v>
      </c>
      <c r="B19" s="234" t="s">
        <v>181</v>
      </c>
      <c r="C19" s="617">
        <v>300.8</v>
      </c>
      <c r="D19" s="617">
        <v>127.33</v>
      </c>
      <c r="E19" s="617">
        <v>33.369999999999997</v>
      </c>
      <c r="F19" s="625" t="s">
        <v>1089</v>
      </c>
      <c r="G19" s="617">
        <v>300.8</v>
      </c>
      <c r="H19" s="617">
        <v>127.33</v>
      </c>
      <c r="I19" s="617">
        <v>33.369999999999997</v>
      </c>
      <c r="J19" s="625" t="s">
        <v>1090</v>
      </c>
      <c r="K19" s="617">
        <v>300.8</v>
      </c>
      <c r="L19" s="617">
        <v>127.33</v>
      </c>
      <c r="M19" s="617">
        <v>33.369999999999997</v>
      </c>
      <c r="N19" s="625" t="s">
        <v>1091</v>
      </c>
      <c r="O19" s="978"/>
      <c r="P19" s="979"/>
      <c r="Q19" s="979"/>
      <c r="R19" s="979"/>
      <c r="S19" s="979"/>
      <c r="T19" s="979"/>
      <c r="U19" s="979"/>
      <c r="V19" s="980"/>
    </row>
    <row r="20" spans="1:24" ht="60" customHeight="1">
      <c r="A20" s="216">
        <v>5</v>
      </c>
      <c r="B20" s="234" t="s">
        <v>122</v>
      </c>
      <c r="C20" s="617">
        <v>1374.35</v>
      </c>
      <c r="D20" s="617">
        <v>581.74</v>
      </c>
      <c r="E20" s="617">
        <v>152.44999999999999</v>
      </c>
      <c r="F20" s="625" t="s">
        <v>1092</v>
      </c>
      <c r="G20" s="617">
        <v>1374.35</v>
      </c>
      <c r="H20" s="617">
        <v>581.74</v>
      </c>
      <c r="I20" s="617">
        <v>152.44999999999999</v>
      </c>
      <c r="J20" s="625" t="s">
        <v>1093</v>
      </c>
      <c r="K20" s="617">
        <v>1374.35</v>
      </c>
      <c r="L20" s="617">
        <v>581.74</v>
      </c>
      <c r="M20" s="617">
        <v>152.44999999999999</v>
      </c>
      <c r="N20" s="625" t="s">
        <v>1094</v>
      </c>
      <c r="O20" s="981"/>
      <c r="P20" s="982"/>
      <c r="Q20" s="982"/>
      <c r="R20" s="982"/>
      <c r="S20" s="982"/>
      <c r="T20" s="982"/>
      <c r="U20" s="982"/>
      <c r="V20" s="983"/>
    </row>
    <row r="23" spans="1:24" ht="14.25">
      <c r="A23" s="974" t="s">
        <v>145</v>
      </c>
      <c r="B23" s="974"/>
      <c r="C23" s="974"/>
      <c r="D23" s="974"/>
      <c r="E23" s="974"/>
      <c r="F23" s="974"/>
      <c r="G23" s="974"/>
      <c r="H23" s="974"/>
      <c r="I23" s="974"/>
      <c r="J23" s="974"/>
      <c r="K23" s="974"/>
      <c r="L23" s="974"/>
      <c r="M23" s="974"/>
      <c r="N23" s="974"/>
      <c r="O23" s="974"/>
      <c r="P23" s="974"/>
      <c r="Q23" s="974"/>
      <c r="R23" s="974"/>
      <c r="S23" s="974"/>
      <c r="T23" s="974"/>
      <c r="U23" s="974"/>
      <c r="V23" s="974"/>
    </row>
    <row r="24" spans="1:24" ht="14.2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</row>
    <row r="25" spans="1:24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14"/>
      <c r="U25" s="914"/>
      <c r="V25" s="250"/>
      <c r="W25" s="9"/>
    </row>
    <row r="26" spans="1:24">
      <c r="A26" s="9" t="s">
        <v>1117</v>
      </c>
      <c r="B26" s="9"/>
      <c r="C26" s="9"/>
      <c r="D26" s="9"/>
      <c r="E26" s="9"/>
      <c r="F26" s="9"/>
      <c r="G26" s="9"/>
      <c r="H26" s="916" t="s">
        <v>847</v>
      </c>
      <c r="I26" s="916"/>
      <c r="J26" s="916"/>
      <c r="K26" s="916"/>
      <c r="L26" s="9"/>
      <c r="Q26" s="916" t="s">
        <v>846</v>
      </c>
      <c r="R26" s="916"/>
      <c r="S26" s="916"/>
      <c r="T26" s="916"/>
      <c r="U26" s="916"/>
      <c r="V26" s="337"/>
      <c r="W26" s="337"/>
    </row>
    <row r="27" spans="1:24">
      <c r="A27" s="337"/>
      <c r="B27" s="337"/>
      <c r="C27" s="337"/>
      <c r="D27" s="337"/>
      <c r="E27" s="337"/>
      <c r="F27" s="337"/>
      <c r="G27" s="337"/>
      <c r="H27" s="915" t="s">
        <v>845</v>
      </c>
      <c r="I27" s="915"/>
      <c r="J27" s="915"/>
      <c r="K27" s="915"/>
      <c r="L27" s="9"/>
      <c r="Q27" s="916" t="s">
        <v>845</v>
      </c>
      <c r="R27" s="916"/>
      <c r="S27" s="916"/>
      <c r="T27" s="916"/>
      <c r="U27" s="916"/>
      <c r="V27" s="337"/>
      <c r="W27" s="337"/>
    </row>
    <row r="28" spans="1:24">
      <c r="A28" s="337"/>
      <c r="B28" s="337"/>
      <c r="C28" s="337"/>
      <c r="D28" s="337"/>
      <c r="E28" s="337"/>
      <c r="F28" s="337"/>
      <c r="G28" s="337"/>
      <c r="H28" s="915" t="s">
        <v>848</v>
      </c>
      <c r="I28" s="915"/>
      <c r="J28" s="915"/>
      <c r="K28" s="915"/>
      <c r="L28" s="9"/>
      <c r="Q28" s="337"/>
      <c r="R28" s="337"/>
      <c r="S28" s="341"/>
      <c r="T28" s="341"/>
      <c r="U28" s="341"/>
      <c r="V28" s="341"/>
      <c r="W28" s="337"/>
    </row>
    <row r="29" spans="1:24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Q29" s="337"/>
      <c r="R29" s="337"/>
      <c r="S29" s="337"/>
      <c r="T29" s="337"/>
      <c r="U29" s="337"/>
      <c r="V29" s="337"/>
      <c r="W29" s="337"/>
      <c r="X29" s="253"/>
    </row>
  </sheetData>
  <mergeCells count="35">
    <mergeCell ref="H28:K28"/>
    <mergeCell ref="A14:B14"/>
    <mergeCell ref="A18:B18"/>
    <mergeCell ref="A23:V23"/>
    <mergeCell ref="T25:U25"/>
    <mergeCell ref="O15:V20"/>
    <mergeCell ref="Q26:U26"/>
    <mergeCell ref="Q27:U27"/>
    <mergeCell ref="H26:K26"/>
    <mergeCell ref="H27:K27"/>
    <mergeCell ref="C3:N3"/>
    <mergeCell ref="B5:S5"/>
    <mergeCell ref="U5:V5"/>
    <mergeCell ref="O7:V7"/>
    <mergeCell ref="A8:A12"/>
    <mergeCell ref="B8:B12"/>
    <mergeCell ref="C8:E8"/>
    <mergeCell ref="F8:F12"/>
    <mergeCell ref="G8:N8"/>
    <mergeCell ref="G10:I11"/>
    <mergeCell ref="J10:J12"/>
    <mergeCell ref="K10:M11"/>
    <mergeCell ref="N10:N12"/>
    <mergeCell ref="O8:V8"/>
    <mergeCell ref="C9:C12"/>
    <mergeCell ref="D9:D12"/>
    <mergeCell ref="E9:E12"/>
    <mergeCell ref="G9:J9"/>
    <mergeCell ref="V10:V12"/>
    <mergeCell ref="S10:U11"/>
    <mergeCell ref="K9:N9"/>
    <mergeCell ref="O9:R9"/>
    <mergeCell ref="S9:V9"/>
    <mergeCell ref="R10:R12"/>
    <mergeCell ref="O10:Q11"/>
  </mergeCells>
  <printOptions horizontalCentered="1"/>
  <pageMargins left="0.70866141732283472" right="0.61" top="0.23622047244094491" bottom="0" header="0.31496062992125984" footer="0.31496062992125984"/>
  <pageSetup paperSize="9" scale="49" orientation="landscape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47"/>
  <sheetViews>
    <sheetView view="pageBreakPreview" topLeftCell="A22" zoomScaleNormal="70" zoomScaleSheetLayoutView="100" workbookViewId="0">
      <selection activeCell="A42" sqref="A42"/>
    </sheetView>
  </sheetViews>
  <sheetFormatPr defaultColWidth="9.140625" defaultRowHeight="12.75"/>
  <cols>
    <col min="1" max="1" width="5.5703125" style="150" customWidth="1"/>
    <col min="2" max="2" width="14.5703125" style="150" customWidth="1"/>
    <col min="3" max="3" width="10.28515625" style="150" customWidth="1"/>
    <col min="4" max="4" width="12.85546875" style="150" customWidth="1"/>
    <col min="5" max="5" width="8.7109375" style="140" customWidth="1"/>
    <col min="6" max="6" width="9.85546875" style="140" customWidth="1"/>
    <col min="7" max="7" width="8" style="140" customWidth="1"/>
    <col min="8" max="10" width="8.140625" style="140" customWidth="1"/>
    <col min="11" max="11" width="8.42578125" style="140" customWidth="1"/>
    <col min="12" max="12" width="8.140625" style="140" customWidth="1"/>
    <col min="13" max="13" width="8.85546875" style="140" customWidth="1"/>
    <col min="14" max="14" width="8.140625" style="140" customWidth="1"/>
    <col min="15" max="16384" width="9.140625" style="140"/>
  </cols>
  <sheetData>
    <row r="1" spans="1:16" ht="12.75" customHeight="1">
      <c r="D1" s="1285"/>
      <c r="E1" s="1285"/>
      <c r="F1" s="150"/>
      <c r="G1" s="150"/>
      <c r="H1" s="150"/>
      <c r="I1" s="150"/>
      <c r="J1" s="150"/>
      <c r="K1" s="150"/>
      <c r="L1" s="150"/>
      <c r="M1" s="1287" t="s">
        <v>504</v>
      </c>
      <c r="N1" s="1287"/>
    </row>
    <row r="2" spans="1:16" ht="15.75">
      <c r="A2" s="1283" t="s">
        <v>0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55"/>
      <c r="P2" s="155"/>
    </row>
    <row r="3" spans="1:16" ht="18">
      <c r="A3" s="1284" t="s">
        <v>857</v>
      </c>
      <c r="B3" s="1284"/>
      <c r="C3" s="1284"/>
      <c r="D3" s="1284"/>
      <c r="E3" s="1284"/>
      <c r="F3" s="1284"/>
      <c r="G3" s="1284"/>
      <c r="H3" s="1284"/>
      <c r="I3" s="1284"/>
      <c r="J3" s="1284"/>
      <c r="K3" s="1284"/>
      <c r="L3" s="1284"/>
      <c r="M3" s="1284"/>
      <c r="N3" s="1284"/>
      <c r="O3" s="155"/>
      <c r="P3" s="155"/>
    </row>
    <row r="4" spans="1:16" ht="12.75" customHeight="1">
      <c r="A4" s="1282" t="s">
        <v>864</v>
      </c>
      <c r="B4" s="1282"/>
      <c r="C4" s="1282"/>
      <c r="D4" s="1282"/>
      <c r="E4" s="1282"/>
      <c r="F4" s="1282"/>
      <c r="G4" s="1282"/>
      <c r="H4" s="1282"/>
      <c r="I4" s="1282"/>
      <c r="J4" s="1282"/>
      <c r="K4" s="1282"/>
      <c r="L4" s="1282"/>
      <c r="M4" s="1282"/>
      <c r="N4" s="1282"/>
      <c r="O4" s="155"/>
      <c r="P4" s="155"/>
    </row>
    <row r="5" spans="1:16" s="141" customFormat="1" ht="7.5" customHeight="1">
      <c r="A5" s="1282"/>
      <c r="B5" s="1282"/>
      <c r="C5" s="1282"/>
      <c r="D5" s="1282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55"/>
      <c r="P5" s="155"/>
    </row>
    <row r="6" spans="1:16">
      <c r="A6" s="1286"/>
      <c r="B6" s="1286"/>
      <c r="C6" s="1286"/>
      <c r="D6" s="1286"/>
      <c r="E6" s="1286"/>
      <c r="F6" s="1286"/>
      <c r="G6" s="1286"/>
      <c r="H6" s="1286"/>
      <c r="I6" s="1286"/>
      <c r="J6" s="1286"/>
      <c r="K6" s="1286"/>
      <c r="L6" s="1286"/>
      <c r="M6" s="1286"/>
      <c r="N6" s="1286"/>
      <c r="O6" s="155"/>
      <c r="P6" s="155"/>
    </row>
    <row r="7" spans="1:16">
      <c r="A7" s="26" t="s">
        <v>700</v>
      </c>
      <c r="B7" s="26"/>
      <c r="D7" s="163"/>
      <c r="E7" s="150"/>
      <c r="F7" s="150"/>
      <c r="G7" s="150"/>
      <c r="H7" s="1289"/>
      <c r="I7" s="1289"/>
      <c r="J7" s="1289"/>
      <c r="K7" s="1289"/>
      <c r="L7" s="1289"/>
      <c r="M7" s="1289"/>
      <c r="N7" s="1289"/>
      <c r="O7" s="155"/>
      <c r="P7" s="155"/>
    </row>
    <row r="8" spans="1:16" ht="52.5" customHeight="1">
      <c r="A8" s="1290" t="s">
        <v>2</v>
      </c>
      <c r="B8" s="1290" t="s">
        <v>3</v>
      </c>
      <c r="C8" s="1296" t="s">
        <v>455</v>
      </c>
      <c r="D8" s="1294" t="s">
        <v>80</v>
      </c>
      <c r="E8" s="1291" t="s">
        <v>81</v>
      </c>
      <c r="F8" s="1292"/>
      <c r="G8" s="1292"/>
      <c r="H8" s="1293"/>
      <c r="I8" s="1291" t="s">
        <v>618</v>
      </c>
      <c r="J8" s="1292"/>
      <c r="K8" s="1292"/>
      <c r="L8" s="1292"/>
      <c r="M8" s="1292"/>
      <c r="N8" s="1292"/>
      <c r="O8" s="1290" t="s">
        <v>1020</v>
      </c>
      <c r="P8" s="1290"/>
    </row>
    <row r="9" spans="1:16" ht="50.25" customHeight="1">
      <c r="A9" s="1290"/>
      <c r="B9" s="1290"/>
      <c r="C9" s="1297"/>
      <c r="D9" s="1295"/>
      <c r="E9" s="240" t="s">
        <v>161</v>
      </c>
      <c r="F9" s="240" t="s">
        <v>105</v>
      </c>
      <c r="G9" s="240" t="s">
        <v>106</v>
      </c>
      <c r="H9" s="240" t="s">
        <v>407</v>
      </c>
      <c r="I9" s="240" t="s">
        <v>16</v>
      </c>
      <c r="J9" s="240" t="s">
        <v>619</v>
      </c>
      <c r="K9" s="240" t="s">
        <v>620</v>
      </c>
      <c r="L9" s="240" t="s">
        <v>621</v>
      </c>
      <c r="M9" s="240" t="s">
        <v>622</v>
      </c>
      <c r="N9" s="240" t="s">
        <v>623</v>
      </c>
      <c r="O9" s="368" t="s">
        <v>1021</v>
      </c>
      <c r="P9" s="368" t="s">
        <v>1022</v>
      </c>
    </row>
    <row r="10" spans="1:16" s="142" customFormat="1">
      <c r="A10" s="164">
        <v>1</v>
      </c>
      <c r="B10" s="164">
        <v>2</v>
      </c>
      <c r="C10" s="164">
        <v>3</v>
      </c>
      <c r="D10" s="164">
        <v>8</v>
      </c>
      <c r="E10" s="164">
        <v>9</v>
      </c>
      <c r="F10" s="164">
        <v>10</v>
      </c>
      <c r="G10" s="164">
        <v>11</v>
      </c>
      <c r="H10" s="164">
        <v>12</v>
      </c>
      <c r="I10" s="164">
        <v>13</v>
      </c>
      <c r="J10" s="164">
        <v>14</v>
      </c>
      <c r="K10" s="164">
        <v>15</v>
      </c>
      <c r="L10" s="164">
        <v>16</v>
      </c>
      <c r="M10" s="164">
        <v>17</v>
      </c>
      <c r="N10" s="164">
        <v>18</v>
      </c>
      <c r="O10" s="183">
        <v>19</v>
      </c>
      <c r="P10" s="183">
        <v>20</v>
      </c>
    </row>
    <row r="11" spans="1:16" ht="15">
      <c r="A11" s="173">
        <v>1</v>
      </c>
      <c r="B11" s="175" t="s">
        <v>652</v>
      </c>
      <c r="C11" s="800">
        <f>'enrolment vs availed_PY (2)'!J11</f>
        <v>426</v>
      </c>
      <c r="D11" s="822">
        <v>312</v>
      </c>
      <c r="E11" s="823">
        <f>F11</f>
        <v>19.936800000000002</v>
      </c>
      <c r="F11" s="824">
        <f>(C11*D11*150)/1000000</f>
        <v>19.936800000000002</v>
      </c>
      <c r="G11" s="824">
        <v>0</v>
      </c>
      <c r="H11" s="824">
        <v>0</v>
      </c>
      <c r="I11" s="800"/>
      <c r="J11" s="800"/>
      <c r="K11" s="800"/>
      <c r="L11" s="800"/>
      <c r="M11" s="800"/>
      <c r="N11" s="800"/>
      <c r="O11" s="800" t="s">
        <v>1079</v>
      </c>
      <c r="P11" s="824">
        <f>F11*1500/100000</f>
        <v>0.29905199999999998</v>
      </c>
    </row>
    <row r="12" spans="1:16" ht="15">
      <c r="A12" s="173">
        <v>2</v>
      </c>
      <c r="B12" s="175" t="s">
        <v>653</v>
      </c>
      <c r="C12" s="800">
        <f>'enrolment vs availed_PY (2)'!J12</f>
        <v>925</v>
      </c>
      <c r="D12" s="822">
        <v>312</v>
      </c>
      <c r="E12" s="823">
        <f t="shared" ref="E12:E34" si="0">F12</f>
        <v>43.29</v>
      </c>
      <c r="F12" s="824">
        <f t="shared" ref="F12:F34" si="1">(C12*D12*150)/1000000</f>
        <v>43.29</v>
      </c>
      <c r="G12" s="824">
        <v>0</v>
      </c>
      <c r="H12" s="824">
        <v>0</v>
      </c>
      <c r="I12" s="800"/>
      <c r="J12" s="800"/>
      <c r="K12" s="800"/>
      <c r="L12" s="800"/>
      <c r="M12" s="800"/>
      <c r="N12" s="800"/>
      <c r="O12" s="800" t="s">
        <v>1079</v>
      </c>
      <c r="P12" s="824">
        <f t="shared" ref="P12:P35" si="2">F12*1500/100000</f>
        <v>0.64934999999999998</v>
      </c>
    </row>
    <row r="13" spans="1:16" ht="15">
      <c r="A13" s="173">
        <v>3</v>
      </c>
      <c r="B13" s="175" t="s">
        <v>654</v>
      </c>
      <c r="C13" s="800">
        <f>'enrolment vs availed_PY (2)'!J13</f>
        <v>4445</v>
      </c>
      <c r="D13" s="822">
        <v>312</v>
      </c>
      <c r="E13" s="823">
        <f t="shared" si="0"/>
        <v>208.02600000000001</v>
      </c>
      <c r="F13" s="824">
        <f t="shared" si="1"/>
        <v>208.02600000000001</v>
      </c>
      <c r="G13" s="824">
        <v>0</v>
      </c>
      <c r="H13" s="824">
        <v>0</v>
      </c>
      <c r="I13" s="800"/>
      <c r="J13" s="800"/>
      <c r="K13" s="800"/>
      <c r="L13" s="800"/>
      <c r="M13" s="800"/>
      <c r="N13" s="800"/>
      <c r="O13" s="800" t="s">
        <v>1079</v>
      </c>
      <c r="P13" s="824">
        <f t="shared" si="2"/>
        <v>3.12039</v>
      </c>
    </row>
    <row r="14" spans="1:16" ht="15">
      <c r="A14" s="173">
        <v>4</v>
      </c>
      <c r="B14" s="175" t="s">
        <v>655</v>
      </c>
      <c r="C14" s="800">
        <f>'enrolment vs availed_PY (2)'!J14</f>
        <v>1060</v>
      </c>
      <c r="D14" s="822">
        <v>312</v>
      </c>
      <c r="E14" s="823">
        <f t="shared" si="0"/>
        <v>49.607999999999997</v>
      </c>
      <c r="F14" s="824">
        <f t="shared" si="1"/>
        <v>49.607999999999997</v>
      </c>
      <c r="G14" s="824">
        <v>0</v>
      </c>
      <c r="H14" s="824">
        <v>0</v>
      </c>
      <c r="I14" s="800"/>
      <c r="J14" s="800"/>
      <c r="K14" s="800"/>
      <c r="L14" s="800"/>
      <c r="M14" s="800"/>
      <c r="N14" s="800"/>
      <c r="O14" s="800" t="s">
        <v>1079</v>
      </c>
      <c r="P14" s="824">
        <f t="shared" si="2"/>
        <v>0.74412</v>
      </c>
    </row>
    <row r="15" spans="1:16" ht="15">
      <c r="A15" s="173">
        <v>5</v>
      </c>
      <c r="B15" s="175" t="s">
        <v>656</v>
      </c>
      <c r="C15" s="800">
        <f>'enrolment vs availed_PY (2)'!J15</f>
        <v>736</v>
      </c>
      <c r="D15" s="822">
        <v>312</v>
      </c>
      <c r="E15" s="823">
        <f t="shared" si="0"/>
        <v>34.444800000000001</v>
      </c>
      <c r="F15" s="824">
        <f t="shared" si="1"/>
        <v>34.444800000000001</v>
      </c>
      <c r="G15" s="824">
        <v>0</v>
      </c>
      <c r="H15" s="824">
        <v>0</v>
      </c>
      <c r="I15" s="800"/>
      <c r="J15" s="800"/>
      <c r="K15" s="800"/>
      <c r="L15" s="800"/>
      <c r="M15" s="800"/>
      <c r="N15" s="800"/>
      <c r="O15" s="800" t="s">
        <v>1079</v>
      </c>
      <c r="P15" s="824">
        <f t="shared" si="2"/>
        <v>0.51667200000000002</v>
      </c>
    </row>
    <row r="16" spans="1:16" ht="15">
      <c r="A16" s="173">
        <v>6</v>
      </c>
      <c r="B16" s="175" t="s">
        <v>657</v>
      </c>
      <c r="C16" s="800">
        <f>'enrolment vs availed_PY (2)'!J16</f>
        <v>2000</v>
      </c>
      <c r="D16" s="822">
        <v>312</v>
      </c>
      <c r="E16" s="823">
        <f t="shared" si="0"/>
        <v>93.6</v>
      </c>
      <c r="F16" s="824">
        <f t="shared" si="1"/>
        <v>93.6</v>
      </c>
      <c r="G16" s="824">
        <v>0</v>
      </c>
      <c r="H16" s="824">
        <v>0</v>
      </c>
      <c r="I16" s="800"/>
      <c r="J16" s="800"/>
      <c r="K16" s="800"/>
      <c r="L16" s="800"/>
      <c r="M16" s="800"/>
      <c r="N16" s="800"/>
      <c r="O16" s="800" t="s">
        <v>1079</v>
      </c>
      <c r="P16" s="824">
        <f t="shared" si="2"/>
        <v>1.4039999999999999</v>
      </c>
    </row>
    <row r="17" spans="1:16" ht="15">
      <c r="A17" s="173">
        <v>7</v>
      </c>
      <c r="B17" s="175" t="s">
        <v>658</v>
      </c>
      <c r="C17" s="800">
        <f>'enrolment vs availed_PY (2)'!J17</f>
        <v>1912</v>
      </c>
      <c r="D17" s="822">
        <v>312</v>
      </c>
      <c r="E17" s="823">
        <f t="shared" si="0"/>
        <v>89.4816</v>
      </c>
      <c r="F17" s="824">
        <f t="shared" si="1"/>
        <v>89.4816</v>
      </c>
      <c r="G17" s="824">
        <v>0</v>
      </c>
      <c r="H17" s="824">
        <v>0</v>
      </c>
      <c r="I17" s="800"/>
      <c r="J17" s="800"/>
      <c r="K17" s="800"/>
      <c r="L17" s="800"/>
      <c r="M17" s="800"/>
      <c r="N17" s="800"/>
      <c r="O17" s="800" t="s">
        <v>1079</v>
      </c>
      <c r="P17" s="824">
        <f t="shared" si="2"/>
        <v>1.3422239999999999</v>
      </c>
    </row>
    <row r="18" spans="1:16" ht="15">
      <c r="A18" s="173">
        <v>8</v>
      </c>
      <c r="B18" s="175" t="s">
        <v>659</v>
      </c>
      <c r="C18" s="800">
        <f>'enrolment vs availed_PY (2)'!J18</f>
        <v>45</v>
      </c>
      <c r="D18" s="822">
        <v>312</v>
      </c>
      <c r="E18" s="823">
        <f t="shared" si="0"/>
        <v>2.1059999999999999</v>
      </c>
      <c r="F18" s="824">
        <f t="shared" si="1"/>
        <v>2.1059999999999999</v>
      </c>
      <c r="G18" s="824">
        <v>0</v>
      </c>
      <c r="H18" s="824">
        <v>0</v>
      </c>
      <c r="I18" s="800"/>
      <c r="J18" s="800"/>
      <c r="K18" s="800"/>
      <c r="L18" s="800"/>
      <c r="M18" s="800"/>
      <c r="N18" s="800"/>
      <c r="O18" s="800" t="s">
        <v>1079</v>
      </c>
      <c r="P18" s="824">
        <f t="shared" si="2"/>
        <v>3.159E-2</v>
      </c>
    </row>
    <row r="19" spans="1:16" ht="15">
      <c r="A19" s="173">
        <v>9</v>
      </c>
      <c r="B19" s="175" t="s">
        <v>660</v>
      </c>
      <c r="C19" s="800">
        <f>'enrolment vs availed_PY (2)'!J19</f>
        <v>0</v>
      </c>
      <c r="D19" s="822">
        <v>312</v>
      </c>
      <c r="E19" s="823">
        <f t="shared" si="0"/>
        <v>0</v>
      </c>
      <c r="F19" s="824">
        <f t="shared" si="1"/>
        <v>0</v>
      </c>
      <c r="G19" s="824">
        <v>0</v>
      </c>
      <c r="H19" s="824">
        <v>0</v>
      </c>
      <c r="I19" s="800"/>
      <c r="J19" s="800"/>
      <c r="K19" s="800"/>
      <c r="L19" s="800"/>
      <c r="M19" s="800"/>
      <c r="N19" s="800"/>
      <c r="O19" s="800" t="s">
        <v>1079</v>
      </c>
      <c r="P19" s="824">
        <f t="shared" si="2"/>
        <v>0</v>
      </c>
    </row>
    <row r="20" spans="1:16" ht="15">
      <c r="A20" s="173">
        <v>10</v>
      </c>
      <c r="B20" s="175" t="s">
        <v>661</v>
      </c>
      <c r="C20" s="800">
        <f>'enrolment vs availed_PY (2)'!J20</f>
        <v>1102</v>
      </c>
      <c r="D20" s="822">
        <v>312</v>
      </c>
      <c r="E20" s="823">
        <f t="shared" si="0"/>
        <v>51.573599999999999</v>
      </c>
      <c r="F20" s="824">
        <f t="shared" si="1"/>
        <v>51.573599999999999</v>
      </c>
      <c r="G20" s="824">
        <v>0</v>
      </c>
      <c r="H20" s="824">
        <v>0</v>
      </c>
      <c r="I20" s="800"/>
      <c r="J20" s="800"/>
      <c r="K20" s="800"/>
      <c r="L20" s="800"/>
      <c r="M20" s="800"/>
      <c r="N20" s="800"/>
      <c r="O20" s="800" t="s">
        <v>1079</v>
      </c>
      <c r="P20" s="824">
        <f t="shared" si="2"/>
        <v>0.77360399999999996</v>
      </c>
    </row>
    <row r="21" spans="1:16" ht="15">
      <c r="A21" s="173">
        <v>11</v>
      </c>
      <c r="B21" s="175" t="s">
        <v>662</v>
      </c>
      <c r="C21" s="800">
        <f>'enrolment vs availed_PY (2)'!J21</f>
        <v>274</v>
      </c>
      <c r="D21" s="822">
        <v>312</v>
      </c>
      <c r="E21" s="823">
        <f t="shared" si="0"/>
        <v>12.8232</v>
      </c>
      <c r="F21" s="824">
        <f t="shared" si="1"/>
        <v>12.8232</v>
      </c>
      <c r="G21" s="824">
        <v>0</v>
      </c>
      <c r="H21" s="824">
        <v>0</v>
      </c>
      <c r="I21" s="800"/>
      <c r="J21" s="800"/>
      <c r="K21" s="800"/>
      <c r="L21" s="800"/>
      <c r="M21" s="800"/>
      <c r="N21" s="800"/>
      <c r="O21" s="800" t="s">
        <v>1079</v>
      </c>
      <c r="P21" s="824">
        <f t="shared" si="2"/>
        <v>0.19234799999999999</v>
      </c>
    </row>
    <row r="22" spans="1:16" ht="15">
      <c r="A22" s="173">
        <v>12</v>
      </c>
      <c r="B22" s="175" t="s">
        <v>663</v>
      </c>
      <c r="C22" s="800">
        <f>'enrolment vs availed_PY (2)'!J22</f>
        <v>1610</v>
      </c>
      <c r="D22" s="822">
        <v>312</v>
      </c>
      <c r="E22" s="823">
        <f t="shared" si="0"/>
        <v>75.347999999999999</v>
      </c>
      <c r="F22" s="824">
        <f t="shared" si="1"/>
        <v>75.347999999999999</v>
      </c>
      <c r="G22" s="824">
        <v>0</v>
      </c>
      <c r="H22" s="824">
        <v>0</v>
      </c>
      <c r="I22" s="800"/>
      <c r="J22" s="800"/>
      <c r="K22" s="800"/>
      <c r="L22" s="800"/>
      <c r="M22" s="800"/>
      <c r="N22" s="800"/>
      <c r="O22" s="800" t="s">
        <v>1079</v>
      </c>
      <c r="P22" s="824">
        <f t="shared" si="2"/>
        <v>1.13022</v>
      </c>
    </row>
    <row r="23" spans="1:16" ht="15">
      <c r="A23" s="173">
        <v>13</v>
      </c>
      <c r="B23" s="175" t="s">
        <v>664</v>
      </c>
      <c r="C23" s="800">
        <f>'enrolment vs availed_PY (2)'!J23</f>
        <v>1750</v>
      </c>
      <c r="D23" s="822">
        <v>312</v>
      </c>
      <c r="E23" s="823">
        <f t="shared" si="0"/>
        <v>81.900000000000006</v>
      </c>
      <c r="F23" s="824">
        <f t="shared" si="1"/>
        <v>81.900000000000006</v>
      </c>
      <c r="G23" s="824">
        <v>0</v>
      </c>
      <c r="H23" s="824">
        <v>0</v>
      </c>
      <c r="I23" s="800"/>
      <c r="J23" s="800"/>
      <c r="K23" s="800"/>
      <c r="L23" s="800"/>
      <c r="M23" s="800"/>
      <c r="N23" s="800"/>
      <c r="O23" s="800" t="s">
        <v>1079</v>
      </c>
      <c r="P23" s="824">
        <f t="shared" si="2"/>
        <v>1.2285000000000001</v>
      </c>
    </row>
    <row r="24" spans="1:16" ht="15">
      <c r="A24" s="173">
        <v>14</v>
      </c>
      <c r="B24" s="175" t="s">
        <v>665</v>
      </c>
      <c r="C24" s="800">
        <f>'enrolment vs availed_PY (2)'!J24</f>
        <v>0</v>
      </c>
      <c r="D24" s="822">
        <v>312</v>
      </c>
      <c r="E24" s="823">
        <f t="shared" si="0"/>
        <v>0</v>
      </c>
      <c r="F24" s="824">
        <f t="shared" si="1"/>
        <v>0</v>
      </c>
      <c r="G24" s="824">
        <v>0</v>
      </c>
      <c r="H24" s="824">
        <v>0</v>
      </c>
      <c r="I24" s="800"/>
      <c r="J24" s="800"/>
      <c r="K24" s="800"/>
      <c r="L24" s="800"/>
      <c r="M24" s="800"/>
      <c r="N24" s="800"/>
      <c r="O24" s="800" t="s">
        <v>1079</v>
      </c>
      <c r="P24" s="824">
        <f t="shared" si="2"/>
        <v>0</v>
      </c>
    </row>
    <row r="25" spans="1:16" ht="15">
      <c r="A25" s="173">
        <v>15</v>
      </c>
      <c r="B25" s="175" t="s">
        <v>666</v>
      </c>
      <c r="C25" s="800">
        <f>'enrolment vs availed_PY (2)'!J25</f>
        <v>1150</v>
      </c>
      <c r="D25" s="822">
        <v>312</v>
      </c>
      <c r="E25" s="823">
        <f t="shared" si="0"/>
        <v>53.82</v>
      </c>
      <c r="F25" s="824">
        <f t="shared" si="1"/>
        <v>53.82</v>
      </c>
      <c r="G25" s="824">
        <v>0</v>
      </c>
      <c r="H25" s="824">
        <v>0</v>
      </c>
      <c r="I25" s="800"/>
      <c r="J25" s="800"/>
      <c r="K25" s="800"/>
      <c r="L25" s="800"/>
      <c r="M25" s="800"/>
      <c r="N25" s="800"/>
      <c r="O25" s="800" t="s">
        <v>1079</v>
      </c>
      <c r="P25" s="824">
        <f t="shared" si="2"/>
        <v>0.80730000000000002</v>
      </c>
    </row>
    <row r="26" spans="1:16" ht="15">
      <c r="A26" s="173">
        <v>16</v>
      </c>
      <c r="B26" s="175" t="s">
        <v>667</v>
      </c>
      <c r="C26" s="800">
        <f>'enrolment vs availed_PY (2)'!J26</f>
        <v>1366</v>
      </c>
      <c r="D26" s="822">
        <v>312</v>
      </c>
      <c r="E26" s="823">
        <f t="shared" si="0"/>
        <v>63.928800000000003</v>
      </c>
      <c r="F26" s="824">
        <f t="shared" si="1"/>
        <v>63.928800000000003</v>
      </c>
      <c r="G26" s="824">
        <v>0</v>
      </c>
      <c r="H26" s="824">
        <v>0</v>
      </c>
      <c r="I26" s="800"/>
      <c r="J26" s="800"/>
      <c r="K26" s="800"/>
      <c r="L26" s="800"/>
      <c r="M26" s="800"/>
      <c r="N26" s="800"/>
      <c r="O26" s="800" t="s">
        <v>1079</v>
      </c>
      <c r="P26" s="824">
        <f t="shared" si="2"/>
        <v>0.95893200000000001</v>
      </c>
    </row>
    <row r="27" spans="1:16" ht="15">
      <c r="A27" s="173">
        <v>17</v>
      </c>
      <c r="B27" s="175" t="s">
        <v>668</v>
      </c>
      <c r="C27" s="800">
        <f>'enrolment vs availed_PY (2)'!J27</f>
        <v>2852</v>
      </c>
      <c r="D27" s="822">
        <v>312</v>
      </c>
      <c r="E27" s="823">
        <f t="shared" si="0"/>
        <v>133.4736</v>
      </c>
      <c r="F27" s="824">
        <f t="shared" si="1"/>
        <v>133.4736</v>
      </c>
      <c r="G27" s="824">
        <v>0</v>
      </c>
      <c r="H27" s="824">
        <v>0</v>
      </c>
      <c r="I27" s="800"/>
      <c r="J27" s="800"/>
      <c r="K27" s="800"/>
      <c r="L27" s="800"/>
      <c r="M27" s="800"/>
      <c r="N27" s="800"/>
      <c r="O27" s="800" t="s">
        <v>1079</v>
      </c>
      <c r="P27" s="824">
        <f t="shared" si="2"/>
        <v>2.0021040000000001</v>
      </c>
    </row>
    <row r="28" spans="1:16" ht="15">
      <c r="A28" s="173">
        <v>18</v>
      </c>
      <c r="B28" s="175" t="s">
        <v>669</v>
      </c>
      <c r="C28" s="800">
        <f>'enrolment vs availed_PY (2)'!J28</f>
        <v>2000</v>
      </c>
      <c r="D28" s="822">
        <v>312</v>
      </c>
      <c r="E28" s="823">
        <f t="shared" si="0"/>
        <v>93.6</v>
      </c>
      <c r="F28" s="824">
        <f t="shared" si="1"/>
        <v>93.6</v>
      </c>
      <c r="G28" s="824">
        <v>0</v>
      </c>
      <c r="H28" s="824">
        <v>0</v>
      </c>
      <c r="I28" s="800"/>
      <c r="J28" s="800"/>
      <c r="K28" s="800"/>
      <c r="L28" s="800"/>
      <c r="M28" s="800"/>
      <c r="N28" s="800"/>
      <c r="O28" s="800" t="s">
        <v>1079</v>
      </c>
      <c r="P28" s="824">
        <f t="shared" si="2"/>
        <v>1.4039999999999999</v>
      </c>
    </row>
    <row r="29" spans="1:16" ht="15">
      <c r="A29" s="173">
        <v>19</v>
      </c>
      <c r="B29" s="175" t="s">
        <v>670</v>
      </c>
      <c r="C29" s="800">
        <f>'enrolment vs availed_PY (2)'!J29</f>
        <v>1150</v>
      </c>
      <c r="D29" s="822">
        <v>312</v>
      </c>
      <c r="E29" s="823">
        <f t="shared" si="0"/>
        <v>53.82</v>
      </c>
      <c r="F29" s="824">
        <f t="shared" si="1"/>
        <v>53.82</v>
      </c>
      <c r="G29" s="824">
        <v>0</v>
      </c>
      <c r="H29" s="824">
        <v>0</v>
      </c>
      <c r="I29" s="800"/>
      <c r="J29" s="800"/>
      <c r="K29" s="800"/>
      <c r="L29" s="800"/>
      <c r="M29" s="800"/>
      <c r="N29" s="800"/>
      <c r="O29" s="800" t="s">
        <v>1079</v>
      </c>
      <c r="P29" s="824">
        <f t="shared" si="2"/>
        <v>0.80730000000000002</v>
      </c>
    </row>
    <row r="30" spans="1:16" ht="15">
      <c r="A30" s="173">
        <v>20</v>
      </c>
      <c r="B30" s="175" t="s">
        <v>671</v>
      </c>
      <c r="C30" s="800">
        <f>'enrolment vs availed_PY (2)'!J30</f>
        <v>4181</v>
      </c>
      <c r="D30" s="822">
        <v>312</v>
      </c>
      <c r="E30" s="823">
        <f t="shared" si="0"/>
        <v>195.67080000000001</v>
      </c>
      <c r="F30" s="824">
        <f t="shared" si="1"/>
        <v>195.67080000000001</v>
      </c>
      <c r="G30" s="824">
        <v>0</v>
      </c>
      <c r="H30" s="824">
        <v>0</v>
      </c>
      <c r="I30" s="800"/>
      <c r="J30" s="800"/>
      <c r="K30" s="800"/>
      <c r="L30" s="800"/>
      <c r="M30" s="800"/>
      <c r="N30" s="800"/>
      <c r="O30" s="800" t="s">
        <v>1079</v>
      </c>
      <c r="P30" s="824">
        <f t="shared" si="2"/>
        <v>2.9350620000000003</v>
      </c>
    </row>
    <row r="31" spans="1:16" ht="15">
      <c r="A31" s="173">
        <v>21</v>
      </c>
      <c r="B31" s="175" t="s">
        <v>672</v>
      </c>
      <c r="C31" s="800">
        <f>'enrolment vs availed_PY (2)'!J31</f>
        <v>380</v>
      </c>
      <c r="D31" s="822">
        <v>312</v>
      </c>
      <c r="E31" s="823">
        <f t="shared" si="0"/>
        <v>17.783999999999999</v>
      </c>
      <c r="F31" s="824">
        <f t="shared" si="1"/>
        <v>17.783999999999999</v>
      </c>
      <c r="G31" s="824">
        <v>0</v>
      </c>
      <c r="H31" s="824">
        <v>0</v>
      </c>
      <c r="I31" s="800"/>
      <c r="J31" s="800"/>
      <c r="K31" s="800"/>
      <c r="L31" s="800"/>
      <c r="M31" s="800"/>
      <c r="N31" s="800"/>
      <c r="O31" s="800" t="s">
        <v>1079</v>
      </c>
      <c r="P31" s="824">
        <f t="shared" si="2"/>
        <v>0.26676</v>
      </c>
    </row>
    <row r="32" spans="1:16" ht="15">
      <c r="A32" s="173">
        <v>22</v>
      </c>
      <c r="B32" s="175" t="s">
        <v>673</v>
      </c>
      <c r="C32" s="800">
        <f>'enrolment vs availed_PY (2)'!J32</f>
        <v>1039</v>
      </c>
      <c r="D32" s="822">
        <v>312</v>
      </c>
      <c r="E32" s="823">
        <f t="shared" si="0"/>
        <v>48.6252</v>
      </c>
      <c r="F32" s="824">
        <f t="shared" si="1"/>
        <v>48.6252</v>
      </c>
      <c r="G32" s="824">
        <v>0</v>
      </c>
      <c r="H32" s="824">
        <v>0</v>
      </c>
      <c r="I32" s="800"/>
      <c r="J32" s="800"/>
      <c r="K32" s="800"/>
      <c r="L32" s="800"/>
      <c r="M32" s="800"/>
      <c r="N32" s="800"/>
      <c r="O32" s="800" t="s">
        <v>1079</v>
      </c>
      <c r="P32" s="824">
        <f t="shared" si="2"/>
        <v>0.72937800000000008</v>
      </c>
    </row>
    <row r="33" spans="1:16" ht="15">
      <c r="A33" s="173">
        <v>23</v>
      </c>
      <c r="B33" s="175" t="s">
        <v>674</v>
      </c>
      <c r="C33" s="800">
        <f>'enrolment vs availed_PY (2)'!J33</f>
        <v>314</v>
      </c>
      <c r="D33" s="822">
        <v>312</v>
      </c>
      <c r="E33" s="823">
        <f t="shared" si="0"/>
        <v>14.6952</v>
      </c>
      <c r="F33" s="824">
        <f t="shared" si="1"/>
        <v>14.6952</v>
      </c>
      <c r="G33" s="824">
        <v>0</v>
      </c>
      <c r="H33" s="824">
        <v>0</v>
      </c>
      <c r="I33" s="800"/>
      <c r="J33" s="800"/>
      <c r="K33" s="800"/>
      <c r="L33" s="800"/>
      <c r="M33" s="800"/>
      <c r="N33" s="800"/>
      <c r="O33" s="800" t="s">
        <v>1079</v>
      </c>
      <c r="P33" s="824">
        <f t="shared" si="2"/>
        <v>0.22042799999999999</v>
      </c>
    </row>
    <row r="34" spans="1:16" ht="15">
      <c r="A34" s="176">
        <v>24</v>
      </c>
      <c r="B34" s="175" t="s">
        <v>675</v>
      </c>
      <c r="C34" s="800">
        <f>'enrolment vs availed_PY (2)'!J34</f>
        <v>0</v>
      </c>
      <c r="D34" s="822">
        <v>312</v>
      </c>
      <c r="E34" s="823">
        <f t="shared" si="0"/>
        <v>0</v>
      </c>
      <c r="F34" s="824">
        <f t="shared" si="1"/>
        <v>0</v>
      </c>
      <c r="G34" s="824">
        <v>0</v>
      </c>
      <c r="H34" s="824">
        <v>0</v>
      </c>
      <c r="I34" s="800"/>
      <c r="J34" s="800"/>
      <c r="K34" s="800"/>
      <c r="L34" s="800"/>
      <c r="M34" s="800"/>
      <c r="N34" s="800"/>
      <c r="O34" s="800" t="s">
        <v>1079</v>
      </c>
      <c r="P34" s="824">
        <f t="shared" si="2"/>
        <v>0</v>
      </c>
    </row>
    <row r="35" spans="1:16" ht="13.5" customHeight="1">
      <c r="A35" s="1027" t="s">
        <v>16</v>
      </c>
      <c r="B35" s="1028"/>
      <c r="C35" s="825">
        <f>'enrolment vs availed_PY (2)'!J35</f>
        <v>30717</v>
      </c>
      <c r="D35" s="826">
        <v>312</v>
      </c>
      <c r="E35" s="823">
        <f>SUM(E11:E34)</f>
        <v>1437.5556000000001</v>
      </c>
      <c r="F35" s="823">
        <f>SUM(F11:F34)</f>
        <v>1437.5556000000001</v>
      </c>
      <c r="G35" s="823">
        <f>SUM(G11:G34)</f>
        <v>0</v>
      </c>
      <c r="H35" s="823">
        <f>SUM(H11:H34)</f>
        <v>0</v>
      </c>
      <c r="I35" s="825"/>
      <c r="J35" s="825"/>
      <c r="K35" s="825"/>
      <c r="L35" s="825"/>
      <c r="M35" s="825"/>
      <c r="N35" s="825"/>
      <c r="O35" s="825" t="s">
        <v>1079</v>
      </c>
      <c r="P35" s="823">
        <f t="shared" si="2"/>
        <v>21.563334000000005</v>
      </c>
    </row>
    <row r="36" spans="1:16">
      <c r="A36" s="155"/>
      <c r="B36" s="155"/>
      <c r="C36" s="758"/>
      <c r="D36" s="758"/>
      <c r="E36" s="274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274"/>
    </row>
    <row r="37" spans="1:16">
      <c r="A37" s="156" t="s">
        <v>8</v>
      </c>
      <c r="B37" s="157"/>
      <c r="C37" s="157"/>
      <c r="D37" s="155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</row>
    <row r="38" spans="1:16">
      <c r="A38" s="158" t="s">
        <v>9</v>
      </c>
      <c r="B38" s="158"/>
      <c r="C38" s="158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</row>
    <row r="39" spans="1:16">
      <c r="A39" s="158" t="s">
        <v>10</v>
      </c>
      <c r="B39" s="158"/>
      <c r="C39" s="158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</row>
    <row r="40" spans="1:16">
      <c r="A40" s="158"/>
      <c r="B40" s="158"/>
      <c r="C40" s="158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</row>
    <row r="41" spans="1:16">
      <c r="A41" s="158"/>
      <c r="B41" s="158"/>
      <c r="C41" s="158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</row>
    <row r="42" spans="1:16">
      <c r="A42" s="9" t="s">
        <v>1117</v>
      </c>
      <c r="D42" s="1221" t="s">
        <v>849</v>
      </c>
      <c r="E42" s="1221"/>
      <c r="F42" s="1221"/>
      <c r="G42" s="1221"/>
      <c r="H42" s="158"/>
      <c r="I42" s="1038" t="s">
        <v>846</v>
      </c>
      <c r="J42" s="1038"/>
      <c r="K42" s="1038"/>
      <c r="L42" s="1038"/>
      <c r="M42" s="1038"/>
      <c r="N42" s="1038"/>
      <c r="O42" s="150"/>
      <c r="P42" s="150"/>
    </row>
    <row r="43" spans="1:16" ht="12.75" customHeight="1">
      <c r="D43" s="1221" t="s">
        <v>850</v>
      </c>
      <c r="E43" s="1221"/>
      <c r="F43" s="1221"/>
      <c r="G43" s="1221"/>
      <c r="H43" s="352"/>
      <c r="I43" s="1038" t="s">
        <v>845</v>
      </c>
      <c r="J43" s="1038"/>
      <c r="K43" s="1038"/>
      <c r="L43" s="1038"/>
      <c r="M43" s="1038"/>
      <c r="N43" s="1038"/>
      <c r="O43" s="150"/>
      <c r="P43" s="150"/>
    </row>
    <row r="44" spans="1:16" ht="12.75" customHeight="1">
      <c r="D44" s="1221" t="s">
        <v>851</v>
      </c>
      <c r="E44" s="1221"/>
      <c r="F44" s="1221"/>
      <c r="G44" s="1221"/>
      <c r="H44" s="352"/>
      <c r="I44" s="352"/>
      <c r="J44" s="352"/>
      <c r="K44" s="352"/>
      <c r="L44" s="352"/>
      <c r="M44" s="352"/>
      <c r="N44" s="352"/>
      <c r="O44" s="150"/>
      <c r="P44" s="150"/>
    </row>
    <row r="45" spans="1:16">
      <c r="A45" s="158"/>
      <c r="B45" s="158"/>
      <c r="E45" s="150"/>
      <c r="F45" s="158"/>
      <c r="G45" s="158"/>
      <c r="H45" s="158"/>
      <c r="I45" s="158"/>
      <c r="J45" s="158"/>
      <c r="K45" s="158"/>
      <c r="L45" s="158"/>
      <c r="M45" s="158"/>
      <c r="N45" s="158"/>
      <c r="O45" s="150"/>
      <c r="P45" s="150"/>
    </row>
    <row r="47" spans="1:16">
      <c r="A47" s="1288"/>
      <c r="B47" s="1288"/>
      <c r="C47" s="1288"/>
      <c r="D47" s="1288"/>
      <c r="E47" s="1288"/>
      <c r="F47" s="1288"/>
      <c r="G47" s="1288"/>
      <c r="H47" s="1288"/>
      <c r="I47" s="1288"/>
      <c r="J47" s="1288"/>
      <c r="K47" s="1288"/>
      <c r="L47" s="1288"/>
      <c r="M47" s="1288"/>
      <c r="N47" s="1288"/>
    </row>
  </sheetData>
  <mergeCells count="21">
    <mergeCell ref="O8:P8"/>
    <mergeCell ref="A47:N47"/>
    <mergeCell ref="C8:C9"/>
    <mergeCell ref="H7:N7"/>
    <mergeCell ref="A8:A9"/>
    <mergeCell ref="B8:B9"/>
    <mergeCell ref="D8:D9"/>
    <mergeCell ref="E8:H8"/>
    <mergeCell ref="I8:N8"/>
    <mergeCell ref="A35:B35"/>
    <mergeCell ref="I42:N42"/>
    <mergeCell ref="I43:N43"/>
    <mergeCell ref="D42:G42"/>
    <mergeCell ref="D43:G43"/>
    <mergeCell ref="D44:G44"/>
    <mergeCell ref="A6:N6"/>
    <mergeCell ref="D1:E1"/>
    <mergeCell ref="M1:N1"/>
    <mergeCell ref="A2:N2"/>
    <mergeCell ref="A3:N3"/>
    <mergeCell ref="A4:N5"/>
  </mergeCells>
  <printOptions horizontalCentered="1"/>
  <pageMargins left="0.70866141732283472" right="0.70866141732283472" top="0.23622047244094491" bottom="0" header="0.31496062992125984" footer="0.31496062992125984"/>
  <pageSetup paperSize="9" scale="82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47"/>
  <sheetViews>
    <sheetView view="pageBreakPreview" topLeftCell="A16" zoomScaleNormal="70" zoomScaleSheetLayoutView="100" workbookViewId="0">
      <selection activeCell="A41" sqref="A41"/>
    </sheetView>
  </sheetViews>
  <sheetFormatPr defaultColWidth="9.140625" defaultRowHeight="12.75"/>
  <cols>
    <col min="1" max="1" width="5.5703125" style="150" customWidth="1"/>
    <col min="2" max="2" width="14.5703125" style="150" customWidth="1"/>
    <col min="3" max="3" width="10.28515625" style="150" customWidth="1"/>
    <col min="4" max="4" width="12.85546875" style="150" customWidth="1"/>
    <col min="5" max="5" width="8.7109375" style="140" customWidth="1"/>
    <col min="6" max="7" width="8" style="140" customWidth="1"/>
    <col min="8" max="10" width="8.140625" style="140" customWidth="1"/>
    <col min="11" max="11" width="8.42578125" style="140" customWidth="1"/>
    <col min="12" max="12" width="8.140625" style="140" customWidth="1"/>
    <col min="13" max="13" width="11.28515625" style="140" customWidth="1"/>
    <col min="14" max="14" width="11.85546875" style="140" customWidth="1"/>
    <col min="15" max="16384" width="9.140625" style="140"/>
  </cols>
  <sheetData>
    <row r="1" spans="1:16" ht="12.75" customHeight="1">
      <c r="D1" s="1285"/>
      <c r="E1" s="1285"/>
      <c r="F1" s="150"/>
      <c r="G1" s="150"/>
      <c r="H1" s="150"/>
      <c r="I1" s="150"/>
      <c r="J1" s="150"/>
      <c r="K1" s="150"/>
      <c r="L1" s="150"/>
      <c r="M1" s="1287" t="s">
        <v>624</v>
      </c>
      <c r="N1" s="1287"/>
      <c r="O1" s="150"/>
      <c r="P1" s="150"/>
    </row>
    <row r="2" spans="1:16" ht="15.75">
      <c r="A2" s="1283" t="s">
        <v>0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50"/>
      <c r="P2" s="150"/>
    </row>
    <row r="3" spans="1:16" ht="18">
      <c r="A3" s="1284" t="s">
        <v>857</v>
      </c>
      <c r="B3" s="1284"/>
      <c r="C3" s="1284"/>
      <c r="D3" s="1284"/>
      <c r="E3" s="1284"/>
      <c r="F3" s="1284"/>
      <c r="G3" s="1284"/>
      <c r="H3" s="1284"/>
      <c r="I3" s="1284"/>
      <c r="J3" s="1284"/>
      <c r="K3" s="1284"/>
      <c r="L3" s="1284"/>
      <c r="M3" s="1284"/>
      <c r="N3" s="1284"/>
      <c r="O3" s="150"/>
      <c r="P3" s="150"/>
    </row>
    <row r="4" spans="1:16" ht="9.75" customHeight="1">
      <c r="A4" s="1298" t="s">
        <v>865</v>
      </c>
      <c r="B4" s="1298"/>
      <c r="C4" s="1298"/>
      <c r="D4" s="1298"/>
      <c r="E4" s="1298"/>
      <c r="F4" s="1298"/>
      <c r="G4" s="1298"/>
      <c r="H4" s="1298"/>
      <c r="I4" s="1298"/>
      <c r="J4" s="1298"/>
      <c r="K4" s="1298"/>
      <c r="L4" s="1298"/>
      <c r="M4" s="1298"/>
      <c r="N4" s="1298"/>
      <c r="O4" s="150"/>
      <c r="P4" s="150"/>
    </row>
    <row r="5" spans="1:16" s="141" customFormat="1" ht="18.75" customHeight="1">
      <c r="A5" s="1298"/>
      <c r="B5" s="1298"/>
      <c r="C5" s="1298"/>
      <c r="D5" s="1298"/>
      <c r="E5" s="1298"/>
      <c r="F5" s="1298"/>
      <c r="G5" s="1298"/>
      <c r="H5" s="1298"/>
      <c r="I5" s="1298"/>
      <c r="J5" s="1298"/>
      <c r="K5" s="1298"/>
      <c r="L5" s="1298"/>
      <c r="M5" s="1298"/>
      <c r="N5" s="1298"/>
      <c r="O5" s="150"/>
      <c r="P5" s="150"/>
    </row>
    <row r="6" spans="1:16">
      <c r="A6" s="1286"/>
      <c r="B6" s="1286"/>
      <c r="C6" s="1286"/>
      <c r="D6" s="1286"/>
      <c r="E6" s="1286"/>
      <c r="F6" s="1286"/>
      <c r="G6" s="1286"/>
      <c r="H6" s="1286"/>
      <c r="I6" s="1286"/>
      <c r="J6" s="1286"/>
      <c r="K6" s="1286"/>
      <c r="L6" s="1286"/>
      <c r="M6" s="1286"/>
      <c r="N6" s="1286"/>
      <c r="O6" s="150"/>
      <c r="P6" s="150"/>
    </row>
    <row r="7" spans="1:16">
      <c r="A7" s="26" t="s">
        <v>700</v>
      </c>
      <c r="B7" s="26"/>
      <c r="D7" s="163"/>
      <c r="E7" s="150"/>
      <c r="F7" s="150"/>
      <c r="G7" s="150"/>
      <c r="H7" s="1289"/>
      <c r="I7" s="1289"/>
      <c r="J7" s="1289"/>
      <c r="K7" s="1289"/>
      <c r="L7" s="1289"/>
      <c r="M7" s="1289"/>
      <c r="N7" s="1289"/>
      <c r="O7" s="150"/>
      <c r="P7" s="150"/>
    </row>
    <row r="8" spans="1:16" ht="24.75" customHeight="1">
      <c r="A8" s="1290" t="s">
        <v>2</v>
      </c>
      <c r="B8" s="1290" t="s">
        <v>3</v>
      </c>
      <c r="C8" s="1296" t="s">
        <v>455</v>
      </c>
      <c r="D8" s="1294" t="s">
        <v>80</v>
      </c>
      <c r="E8" s="1291" t="s">
        <v>81</v>
      </c>
      <c r="F8" s="1292"/>
      <c r="G8" s="1292"/>
      <c r="H8" s="1293"/>
      <c r="I8" s="1291" t="s">
        <v>618</v>
      </c>
      <c r="J8" s="1292"/>
      <c r="K8" s="1292"/>
      <c r="L8" s="1292"/>
      <c r="M8" s="1292"/>
      <c r="N8" s="1292"/>
      <c r="O8" s="1290" t="s">
        <v>1020</v>
      </c>
      <c r="P8" s="1290"/>
    </row>
    <row r="9" spans="1:16" ht="44.45" customHeight="1">
      <c r="A9" s="1290"/>
      <c r="B9" s="1290"/>
      <c r="C9" s="1297"/>
      <c r="D9" s="1295"/>
      <c r="E9" s="240" t="s">
        <v>161</v>
      </c>
      <c r="F9" s="240" t="s">
        <v>105</v>
      </c>
      <c r="G9" s="240" t="s">
        <v>106</v>
      </c>
      <c r="H9" s="240" t="s">
        <v>407</v>
      </c>
      <c r="I9" s="240" t="s">
        <v>16</v>
      </c>
      <c r="J9" s="240" t="s">
        <v>619</v>
      </c>
      <c r="K9" s="240" t="s">
        <v>620</v>
      </c>
      <c r="L9" s="240" t="s">
        <v>621</v>
      </c>
      <c r="M9" s="240" t="s">
        <v>622</v>
      </c>
      <c r="N9" s="240" t="s">
        <v>623</v>
      </c>
      <c r="O9" s="368" t="s">
        <v>1021</v>
      </c>
      <c r="P9" s="368" t="s">
        <v>1022</v>
      </c>
    </row>
    <row r="10" spans="1:16" s="142" customFormat="1">
      <c r="A10" s="164">
        <v>1</v>
      </c>
      <c r="B10" s="164">
        <v>2</v>
      </c>
      <c r="C10" s="164">
        <v>3</v>
      </c>
      <c r="D10" s="164">
        <v>8</v>
      </c>
      <c r="E10" s="164">
        <v>9</v>
      </c>
      <c r="F10" s="164">
        <v>10</v>
      </c>
      <c r="G10" s="164">
        <v>11</v>
      </c>
      <c r="H10" s="164">
        <v>12</v>
      </c>
      <c r="I10" s="164">
        <v>13</v>
      </c>
      <c r="J10" s="164">
        <v>14</v>
      </c>
      <c r="K10" s="164">
        <v>15</v>
      </c>
      <c r="L10" s="164">
        <v>16</v>
      </c>
      <c r="M10" s="164">
        <v>17</v>
      </c>
      <c r="N10" s="164">
        <v>18</v>
      </c>
      <c r="O10" s="183">
        <v>19</v>
      </c>
      <c r="P10" s="183">
        <v>20</v>
      </c>
    </row>
    <row r="11" spans="1:16" s="142" customFormat="1">
      <c r="A11" s="178">
        <v>1</v>
      </c>
      <c r="B11" s="175" t="s">
        <v>652</v>
      </c>
      <c r="C11" s="183"/>
      <c r="D11" s="185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53"/>
      <c r="P11" s="153"/>
    </row>
    <row r="12" spans="1:16" s="142" customFormat="1">
      <c r="A12" s="178">
        <v>2</v>
      </c>
      <c r="B12" s="175" t="s">
        <v>653</v>
      </c>
      <c r="C12" s="183"/>
      <c r="D12" s="185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53"/>
      <c r="P12" s="153"/>
    </row>
    <row r="13" spans="1:16" s="142" customFormat="1">
      <c r="A13" s="178">
        <v>3</v>
      </c>
      <c r="B13" s="175" t="s">
        <v>654</v>
      </c>
      <c r="C13" s="183"/>
      <c r="D13" s="185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53"/>
      <c r="P13" s="153"/>
    </row>
    <row r="14" spans="1:16" s="142" customFormat="1">
      <c r="A14" s="178">
        <v>4</v>
      </c>
      <c r="B14" s="175" t="s">
        <v>655</v>
      </c>
      <c r="C14" s="183"/>
      <c r="D14" s="185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53"/>
      <c r="P14" s="153"/>
    </row>
    <row r="15" spans="1:16" s="142" customFormat="1">
      <c r="A15" s="178">
        <v>5</v>
      </c>
      <c r="B15" s="175" t="s">
        <v>656</v>
      </c>
      <c r="C15" s="183"/>
      <c r="D15" s="185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53"/>
      <c r="P15" s="153"/>
    </row>
    <row r="16" spans="1:16" s="142" customFormat="1">
      <c r="A16" s="178">
        <v>6</v>
      </c>
      <c r="B16" s="175" t="s">
        <v>657</v>
      </c>
      <c r="C16" s="183"/>
      <c r="D16" s="185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53"/>
      <c r="P16" s="153"/>
    </row>
    <row r="17" spans="1:16" s="142" customFormat="1">
      <c r="A17" s="178">
        <v>7</v>
      </c>
      <c r="B17" s="175" t="s">
        <v>658</v>
      </c>
      <c r="C17" s="183"/>
      <c r="D17" s="185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53"/>
      <c r="P17" s="153"/>
    </row>
    <row r="18" spans="1:16" s="142" customFormat="1" ht="12.75" customHeight="1">
      <c r="A18" s="178">
        <v>8</v>
      </c>
      <c r="B18" s="175" t="s">
        <v>659</v>
      </c>
      <c r="C18" s="183"/>
      <c r="D18" s="1299" t="s">
        <v>678</v>
      </c>
      <c r="E18" s="1300"/>
      <c r="F18" s="1300"/>
      <c r="G18" s="1300"/>
      <c r="H18" s="1300"/>
      <c r="I18" s="1300"/>
      <c r="J18" s="1300"/>
      <c r="K18" s="1300"/>
      <c r="L18" s="1300"/>
      <c r="M18" s="1301"/>
      <c r="N18" s="183"/>
      <c r="O18" s="153"/>
      <c r="P18" s="153"/>
    </row>
    <row r="19" spans="1:16" s="142" customFormat="1" ht="12.75" customHeight="1">
      <c r="A19" s="178">
        <v>9</v>
      </c>
      <c r="B19" s="175" t="s">
        <v>660</v>
      </c>
      <c r="C19" s="183"/>
      <c r="D19" s="1302"/>
      <c r="E19" s="1303"/>
      <c r="F19" s="1303"/>
      <c r="G19" s="1303"/>
      <c r="H19" s="1303"/>
      <c r="I19" s="1303"/>
      <c r="J19" s="1303"/>
      <c r="K19" s="1303"/>
      <c r="L19" s="1303"/>
      <c r="M19" s="1304"/>
      <c r="N19" s="183"/>
      <c r="O19" s="153"/>
      <c r="P19" s="153"/>
    </row>
    <row r="20" spans="1:16" s="142" customFormat="1" ht="12.75" customHeight="1">
      <c r="A20" s="178">
        <v>10</v>
      </c>
      <c r="B20" s="175" t="s">
        <v>661</v>
      </c>
      <c r="C20" s="183"/>
      <c r="D20" s="1302"/>
      <c r="E20" s="1303"/>
      <c r="F20" s="1303"/>
      <c r="G20" s="1303"/>
      <c r="H20" s="1303"/>
      <c r="I20" s="1303"/>
      <c r="J20" s="1303"/>
      <c r="K20" s="1303"/>
      <c r="L20" s="1303"/>
      <c r="M20" s="1304"/>
      <c r="N20" s="183"/>
      <c r="O20" s="153"/>
      <c r="P20" s="153"/>
    </row>
    <row r="21" spans="1:16" s="142" customFormat="1" ht="12.75" customHeight="1">
      <c r="A21" s="178">
        <v>11</v>
      </c>
      <c r="B21" s="175" t="s">
        <v>662</v>
      </c>
      <c r="C21" s="183"/>
      <c r="D21" s="1302"/>
      <c r="E21" s="1303"/>
      <c r="F21" s="1303"/>
      <c r="G21" s="1303"/>
      <c r="H21" s="1303"/>
      <c r="I21" s="1303"/>
      <c r="J21" s="1303"/>
      <c r="K21" s="1303"/>
      <c r="L21" s="1303"/>
      <c r="M21" s="1304"/>
      <c r="N21" s="183"/>
      <c r="O21" s="153"/>
      <c r="P21" s="153"/>
    </row>
    <row r="22" spans="1:16" s="142" customFormat="1" ht="12.75" customHeight="1">
      <c r="A22" s="178">
        <v>12</v>
      </c>
      <c r="B22" s="175" t="s">
        <v>663</v>
      </c>
      <c r="C22" s="183"/>
      <c r="D22" s="1302"/>
      <c r="E22" s="1303"/>
      <c r="F22" s="1303"/>
      <c r="G22" s="1303"/>
      <c r="H22" s="1303"/>
      <c r="I22" s="1303"/>
      <c r="J22" s="1303"/>
      <c r="K22" s="1303"/>
      <c r="L22" s="1303"/>
      <c r="M22" s="1304"/>
      <c r="N22" s="183"/>
      <c r="O22" s="153"/>
      <c r="P22" s="153"/>
    </row>
    <row r="23" spans="1:16" ht="12.75" customHeight="1">
      <c r="A23" s="178">
        <v>13</v>
      </c>
      <c r="B23" s="175" t="s">
        <v>664</v>
      </c>
      <c r="C23" s="153"/>
      <c r="D23" s="1302"/>
      <c r="E23" s="1303"/>
      <c r="F23" s="1303"/>
      <c r="G23" s="1303"/>
      <c r="H23" s="1303"/>
      <c r="I23" s="1303"/>
      <c r="J23" s="1303"/>
      <c r="K23" s="1303"/>
      <c r="L23" s="1303"/>
      <c r="M23" s="1304"/>
      <c r="N23" s="153"/>
      <c r="O23" s="153"/>
      <c r="P23" s="153"/>
    </row>
    <row r="24" spans="1:16" ht="12.75" customHeight="1">
      <c r="A24" s="178">
        <v>14</v>
      </c>
      <c r="B24" s="175" t="s">
        <v>665</v>
      </c>
      <c r="C24" s="153"/>
      <c r="D24" s="1302"/>
      <c r="E24" s="1303"/>
      <c r="F24" s="1303"/>
      <c r="G24" s="1303"/>
      <c r="H24" s="1303"/>
      <c r="I24" s="1303"/>
      <c r="J24" s="1303"/>
      <c r="K24" s="1303"/>
      <c r="L24" s="1303"/>
      <c r="M24" s="1304"/>
      <c r="N24" s="153"/>
      <c r="O24" s="153"/>
      <c r="P24" s="153"/>
    </row>
    <row r="25" spans="1:16" ht="12.75" customHeight="1">
      <c r="A25" s="178">
        <v>15</v>
      </c>
      <c r="B25" s="175" t="s">
        <v>666</v>
      </c>
      <c r="C25" s="153"/>
      <c r="D25" s="1305"/>
      <c r="E25" s="1306"/>
      <c r="F25" s="1306"/>
      <c r="G25" s="1306"/>
      <c r="H25" s="1306"/>
      <c r="I25" s="1306"/>
      <c r="J25" s="1306"/>
      <c r="K25" s="1306"/>
      <c r="L25" s="1306"/>
      <c r="M25" s="1307"/>
      <c r="N25" s="153"/>
      <c r="O25" s="153"/>
      <c r="P25" s="153"/>
    </row>
    <row r="26" spans="1:16">
      <c r="A26" s="178">
        <v>16</v>
      </c>
      <c r="B26" s="175" t="s">
        <v>667</v>
      </c>
      <c r="C26" s="153"/>
      <c r="D26" s="165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>
      <c r="A27" s="178">
        <v>17</v>
      </c>
      <c r="B27" s="175" t="s">
        <v>668</v>
      </c>
      <c r="C27" s="153"/>
      <c r="D27" s="165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>
      <c r="A28" s="178">
        <v>18</v>
      </c>
      <c r="B28" s="175" t="s">
        <v>669</v>
      </c>
      <c r="C28" s="153"/>
      <c r="D28" s="165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6">
      <c r="A29" s="178">
        <v>19</v>
      </c>
      <c r="B29" s="175" t="s">
        <v>670</v>
      </c>
      <c r="C29" s="153"/>
      <c r="D29" s="165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>
      <c r="A30" s="178">
        <v>20</v>
      </c>
      <c r="B30" s="175" t="s">
        <v>671</v>
      </c>
      <c r="C30" s="153"/>
      <c r="D30" s="165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>
      <c r="A31" s="178">
        <v>21</v>
      </c>
      <c r="B31" s="175" t="s">
        <v>672</v>
      </c>
      <c r="C31" s="153"/>
      <c r="D31" s="165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>
      <c r="A32" s="178">
        <v>22</v>
      </c>
      <c r="B32" s="175" t="s">
        <v>673</v>
      </c>
      <c r="C32" s="153"/>
      <c r="D32" s="165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>
      <c r="A33" s="178">
        <v>23</v>
      </c>
      <c r="B33" s="175" t="s">
        <v>674</v>
      </c>
      <c r="C33" s="153"/>
      <c r="D33" s="165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  <row r="34" spans="1:16">
      <c r="A34" s="176">
        <v>24</v>
      </c>
      <c r="B34" s="175" t="s">
        <v>675</v>
      </c>
      <c r="C34" s="153"/>
      <c r="D34" s="165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>
      <c r="A35" s="1027" t="s">
        <v>16</v>
      </c>
      <c r="B35" s="1028"/>
      <c r="C35" s="153"/>
      <c r="D35" s="165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242"/>
      <c r="P35" s="242"/>
    </row>
    <row r="36" spans="1:16">
      <c r="A36" s="155"/>
      <c r="B36" s="155"/>
      <c r="C36" s="155"/>
      <c r="D36" s="155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</row>
    <row r="37" spans="1:16">
      <c r="A37" s="156" t="s">
        <v>8</v>
      </c>
      <c r="B37" s="157"/>
      <c r="C37" s="157"/>
      <c r="D37" s="155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</row>
    <row r="38" spans="1:16">
      <c r="A38" s="158" t="s">
        <v>9</v>
      </c>
      <c r="B38" s="158"/>
      <c r="C38" s="158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</row>
    <row r="39" spans="1:16">
      <c r="A39" s="158" t="s">
        <v>10</v>
      </c>
      <c r="B39" s="158"/>
      <c r="C39" s="158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</row>
    <row r="40" spans="1:16">
      <c r="A40" s="158"/>
      <c r="B40" s="158"/>
      <c r="C40" s="158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</row>
    <row r="41" spans="1:16">
      <c r="A41" s="9" t="s">
        <v>1117</v>
      </c>
      <c r="D41" s="1221" t="s">
        <v>849</v>
      </c>
      <c r="E41" s="1221"/>
      <c r="F41" s="1221"/>
      <c r="G41" s="1221"/>
      <c r="H41" s="158"/>
      <c r="I41" s="1038" t="s">
        <v>846</v>
      </c>
      <c r="J41" s="1038"/>
      <c r="K41" s="1038"/>
      <c r="L41" s="1038"/>
      <c r="M41" s="1038"/>
      <c r="N41" s="1038"/>
      <c r="O41" s="150"/>
      <c r="P41" s="150"/>
    </row>
    <row r="42" spans="1:16">
      <c r="D42" s="1221" t="s">
        <v>850</v>
      </c>
      <c r="E42" s="1221"/>
      <c r="F42" s="1221"/>
      <c r="G42" s="1221"/>
      <c r="H42" s="352"/>
      <c r="I42" s="1038" t="s">
        <v>845</v>
      </c>
      <c r="J42" s="1038"/>
      <c r="K42" s="1038"/>
      <c r="L42" s="1038"/>
      <c r="M42" s="1038"/>
      <c r="N42" s="1038"/>
      <c r="O42" s="150"/>
      <c r="P42" s="150"/>
    </row>
    <row r="43" spans="1:16" ht="12.75" customHeight="1">
      <c r="D43" s="1221" t="s">
        <v>851</v>
      </c>
      <c r="E43" s="1221"/>
      <c r="F43" s="1221"/>
      <c r="G43" s="1221"/>
      <c r="H43" s="352"/>
      <c r="I43" s="352"/>
      <c r="J43" s="352"/>
      <c r="K43" s="352"/>
      <c r="L43" s="352"/>
      <c r="M43" s="352"/>
      <c r="N43" s="352"/>
      <c r="O43" s="150"/>
      <c r="P43" s="150"/>
    </row>
    <row r="44" spans="1:16" ht="12.75" customHeight="1"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150"/>
      <c r="P44" s="150"/>
    </row>
    <row r="45" spans="1:16">
      <c r="A45" s="158"/>
      <c r="B45" s="158"/>
      <c r="E45" s="150"/>
      <c r="F45" s="158"/>
      <c r="G45" s="158"/>
      <c r="H45" s="158"/>
      <c r="I45" s="158"/>
      <c r="J45" s="158"/>
      <c r="K45" s="158"/>
      <c r="L45" s="158"/>
      <c r="M45" s="158"/>
      <c r="N45" s="158"/>
      <c r="O45" s="150"/>
      <c r="P45" s="150"/>
    </row>
    <row r="47" spans="1:16">
      <c r="A47" s="1288"/>
      <c r="B47" s="1288"/>
      <c r="C47" s="1288"/>
      <c r="D47" s="1288"/>
      <c r="E47" s="1288"/>
      <c r="F47" s="1288"/>
      <c r="G47" s="1288"/>
      <c r="H47" s="1288"/>
      <c r="I47" s="1288"/>
      <c r="J47" s="1288"/>
      <c r="K47" s="1288"/>
      <c r="L47" s="1288"/>
      <c r="M47" s="1288"/>
      <c r="N47" s="1288"/>
    </row>
  </sheetData>
  <mergeCells count="22">
    <mergeCell ref="O8:P8"/>
    <mergeCell ref="E8:H8"/>
    <mergeCell ref="I8:N8"/>
    <mergeCell ref="A47:N47"/>
    <mergeCell ref="A35:B35"/>
    <mergeCell ref="D18:M25"/>
    <mergeCell ref="I41:N41"/>
    <mergeCell ref="I42:N42"/>
    <mergeCell ref="D41:G41"/>
    <mergeCell ref="D42:G42"/>
    <mergeCell ref="D43:G43"/>
    <mergeCell ref="A6:N6"/>
    <mergeCell ref="C8:C9"/>
    <mergeCell ref="H7:N7"/>
    <mergeCell ref="A8:A9"/>
    <mergeCell ref="B8:B9"/>
    <mergeCell ref="D8:D9"/>
    <mergeCell ref="D1:E1"/>
    <mergeCell ref="M1:N1"/>
    <mergeCell ref="A2:N2"/>
    <mergeCell ref="A3:N3"/>
    <mergeCell ref="A4:N5"/>
  </mergeCells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48"/>
  <sheetViews>
    <sheetView view="pageBreakPreview" topLeftCell="A17" zoomScaleNormal="70" zoomScaleSheetLayoutView="100" workbookViewId="0">
      <selection activeCell="A42" sqref="A42"/>
    </sheetView>
  </sheetViews>
  <sheetFormatPr defaultColWidth="9.140625" defaultRowHeight="12.75"/>
  <cols>
    <col min="1" max="1" width="5.5703125" style="150" customWidth="1"/>
    <col min="2" max="2" width="14.5703125" style="150" customWidth="1"/>
    <col min="3" max="3" width="10.28515625" style="150" customWidth="1"/>
    <col min="4" max="4" width="12.85546875" style="150" customWidth="1"/>
    <col min="5" max="5" width="8.7109375" style="140" customWidth="1"/>
    <col min="6" max="7" width="8" style="140" customWidth="1"/>
    <col min="8" max="10" width="8.140625" style="140" customWidth="1"/>
    <col min="11" max="11" width="8.42578125" style="140" customWidth="1"/>
    <col min="12" max="12" width="8.140625" style="140" customWidth="1"/>
    <col min="13" max="13" width="11.28515625" style="140" customWidth="1"/>
    <col min="14" max="14" width="11.85546875" style="140" customWidth="1"/>
    <col min="15" max="16384" width="9.140625" style="140"/>
  </cols>
  <sheetData>
    <row r="1" spans="1:16" ht="12.75" customHeight="1">
      <c r="D1" s="1285"/>
      <c r="E1" s="1285"/>
      <c r="F1" s="150"/>
      <c r="G1" s="150"/>
      <c r="H1" s="150"/>
      <c r="I1" s="150"/>
      <c r="J1" s="150"/>
      <c r="K1" s="150"/>
      <c r="L1" s="150"/>
      <c r="M1" s="1287" t="s">
        <v>636</v>
      </c>
      <c r="N1" s="1287"/>
    </row>
    <row r="2" spans="1:16" ht="18">
      <c r="A2" s="1283" t="s">
        <v>0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4"/>
      <c r="P2" s="1284"/>
    </row>
    <row r="3" spans="1:16" ht="18">
      <c r="A3" s="1284" t="s">
        <v>857</v>
      </c>
      <c r="B3" s="1284"/>
      <c r="C3" s="1284"/>
      <c r="D3" s="1284"/>
      <c r="E3" s="1284"/>
      <c r="F3" s="1284"/>
      <c r="G3" s="1284"/>
      <c r="H3" s="1284"/>
      <c r="I3" s="1284"/>
      <c r="J3" s="1284"/>
      <c r="K3" s="1284"/>
      <c r="L3" s="1284"/>
      <c r="M3" s="1284"/>
      <c r="N3" s="1284"/>
      <c r="O3" s="1284"/>
      <c r="P3" s="1284"/>
    </row>
    <row r="4" spans="1:16" ht="9.75" customHeight="1">
      <c r="A4" s="1298" t="s">
        <v>866</v>
      </c>
      <c r="B4" s="1298"/>
      <c r="C4" s="1298"/>
      <c r="D4" s="1298"/>
      <c r="E4" s="1298"/>
      <c r="F4" s="1298"/>
      <c r="G4" s="1298"/>
      <c r="H4" s="1298"/>
      <c r="I4" s="1298"/>
      <c r="J4" s="1298"/>
      <c r="K4" s="1298"/>
      <c r="L4" s="1298"/>
      <c r="M4" s="1298"/>
      <c r="N4" s="1298"/>
      <c r="O4" s="1284"/>
      <c r="P4" s="1284"/>
    </row>
    <row r="5" spans="1:16" s="141" customFormat="1" ht="18.75" customHeight="1">
      <c r="A5" s="1298"/>
      <c r="B5" s="1298"/>
      <c r="C5" s="1298"/>
      <c r="D5" s="1298"/>
      <c r="E5" s="1298"/>
      <c r="F5" s="1298"/>
      <c r="G5" s="1298"/>
      <c r="H5" s="1298"/>
      <c r="I5" s="1298"/>
      <c r="J5" s="1298"/>
      <c r="K5" s="1298"/>
      <c r="L5" s="1298"/>
      <c r="M5" s="1298"/>
      <c r="N5" s="1298"/>
      <c r="O5" s="1284"/>
      <c r="P5" s="1284"/>
    </row>
    <row r="6" spans="1:16" ht="18">
      <c r="A6" s="1286"/>
      <c r="B6" s="1286"/>
      <c r="C6" s="1286"/>
      <c r="D6" s="1286"/>
      <c r="E6" s="1286"/>
      <c r="F6" s="1286"/>
      <c r="G6" s="1286"/>
      <c r="H6" s="1286"/>
      <c r="I6" s="1286"/>
      <c r="J6" s="1286"/>
      <c r="K6" s="1286"/>
      <c r="L6" s="1286"/>
      <c r="M6" s="1286"/>
      <c r="N6" s="1286"/>
      <c r="O6" s="1284"/>
      <c r="P6" s="1284"/>
    </row>
    <row r="7" spans="1:16" ht="18">
      <c r="A7" s="26" t="s">
        <v>700</v>
      </c>
      <c r="B7" s="26"/>
      <c r="D7" s="163"/>
      <c r="E7" s="150"/>
      <c r="F7" s="150"/>
      <c r="G7" s="150"/>
      <c r="H7" s="1289"/>
      <c r="I7" s="1289"/>
      <c r="J7" s="1289"/>
      <c r="K7" s="1289"/>
      <c r="L7" s="1289"/>
      <c r="M7" s="1289"/>
      <c r="N7" s="1289"/>
      <c r="O7" s="1284"/>
      <c r="P7" s="1284"/>
    </row>
    <row r="8" spans="1:16" ht="24.75" customHeight="1">
      <c r="A8" s="1290" t="s">
        <v>2</v>
      </c>
      <c r="B8" s="1290" t="s">
        <v>3</v>
      </c>
      <c r="C8" s="1296" t="s">
        <v>455</v>
      </c>
      <c r="D8" s="1294" t="s">
        <v>80</v>
      </c>
      <c r="E8" s="1291" t="s">
        <v>81</v>
      </c>
      <c r="F8" s="1292"/>
      <c r="G8" s="1292"/>
      <c r="H8" s="1293"/>
      <c r="I8" s="1291" t="s">
        <v>618</v>
      </c>
      <c r="J8" s="1292"/>
      <c r="K8" s="1292"/>
      <c r="L8" s="1292"/>
      <c r="M8" s="1292"/>
      <c r="N8" s="1292"/>
      <c r="O8" s="1290" t="s">
        <v>1020</v>
      </c>
      <c r="P8" s="1290"/>
    </row>
    <row r="9" spans="1:16" ht="44.45" customHeight="1">
      <c r="A9" s="1290"/>
      <c r="B9" s="1290"/>
      <c r="C9" s="1297"/>
      <c r="D9" s="1295"/>
      <c r="E9" s="240" t="s">
        <v>161</v>
      </c>
      <c r="F9" s="240" t="s">
        <v>105</v>
      </c>
      <c r="G9" s="240" t="s">
        <v>106</v>
      </c>
      <c r="H9" s="240" t="s">
        <v>407</v>
      </c>
      <c r="I9" s="240" t="s">
        <v>16</v>
      </c>
      <c r="J9" s="240" t="s">
        <v>619</v>
      </c>
      <c r="K9" s="240" t="s">
        <v>620</v>
      </c>
      <c r="L9" s="240" t="s">
        <v>621</v>
      </c>
      <c r="M9" s="240" t="s">
        <v>622</v>
      </c>
      <c r="N9" s="240" t="s">
        <v>623</v>
      </c>
      <c r="O9" s="368" t="s">
        <v>1021</v>
      </c>
      <c r="P9" s="368" t="s">
        <v>1022</v>
      </c>
    </row>
    <row r="10" spans="1:16" s="142" customFormat="1">
      <c r="A10" s="164">
        <v>1</v>
      </c>
      <c r="B10" s="164">
        <v>2</v>
      </c>
      <c r="C10" s="164">
        <v>3</v>
      </c>
      <c r="D10" s="164">
        <v>8</v>
      </c>
      <c r="E10" s="164">
        <v>9</v>
      </c>
      <c r="F10" s="164">
        <v>10</v>
      </c>
      <c r="G10" s="164">
        <v>11</v>
      </c>
      <c r="H10" s="164">
        <v>12</v>
      </c>
      <c r="I10" s="164">
        <v>13</v>
      </c>
      <c r="J10" s="164">
        <v>14</v>
      </c>
      <c r="K10" s="164">
        <v>15</v>
      </c>
      <c r="L10" s="164">
        <v>16</v>
      </c>
      <c r="M10" s="164">
        <v>17</v>
      </c>
      <c r="N10" s="164">
        <v>18</v>
      </c>
      <c r="O10" s="183">
        <v>19</v>
      </c>
      <c r="P10" s="183">
        <v>20</v>
      </c>
    </row>
    <row r="11" spans="1:16" s="142" customFormat="1">
      <c r="A11" s="178">
        <v>1</v>
      </c>
      <c r="B11" s="175" t="s">
        <v>652</v>
      </c>
      <c r="C11" s="183"/>
      <c r="D11" s="185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53"/>
      <c r="P11" s="153"/>
    </row>
    <row r="12" spans="1:16" s="142" customFormat="1">
      <c r="A12" s="178">
        <v>2</v>
      </c>
      <c r="B12" s="175" t="s">
        <v>653</v>
      </c>
      <c r="C12" s="183"/>
      <c r="D12" s="185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53"/>
      <c r="P12" s="153"/>
    </row>
    <row r="13" spans="1:16" s="142" customFormat="1">
      <c r="A13" s="178">
        <v>3</v>
      </c>
      <c r="B13" s="175" t="s">
        <v>654</v>
      </c>
      <c r="C13" s="183"/>
      <c r="D13" s="185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53"/>
      <c r="P13" s="153"/>
    </row>
    <row r="14" spans="1:16" s="142" customFormat="1">
      <c r="A14" s="178">
        <v>4</v>
      </c>
      <c r="B14" s="175" t="s">
        <v>655</v>
      </c>
      <c r="C14" s="183"/>
      <c r="D14" s="185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53"/>
      <c r="P14" s="153"/>
    </row>
    <row r="15" spans="1:16" s="142" customFormat="1">
      <c r="A15" s="178">
        <v>5</v>
      </c>
      <c r="B15" s="175" t="s">
        <v>656</v>
      </c>
      <c r="C15" s="183"/>
      <c r="D15" s="185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53"/>
      <c r="P15" s="153"/>
    </row>
    <row r="16" spans="1:16" s="142" customFormat="1">
      <c r="A16" s="178">
        <v>6</v>
      </c>
      <c r="B16" s="175" t="s">
        <v>657</v>
      </c>
      <c r="C16" s="183"/>
      <c r="D16" s="185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53"/>
      <c r="P16" s="153"/>
    </row>
    <row r="17" spans="1:16" s="142" customFormat="1">
      <c r="A17" s="178">
        <v>7</v>
      </c>
      <c r="B17" s="175" t="s">
        <v>658</v>
      </c>
      <c r="C17" s="183"/>
      <c r="D17" s="185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53"/>
      <c r="P17" s="153"/>
    </row>
    <row r="18" spans="1:16" s="142" customFormat="1" ht="12.75" customHeight="1">
      <c r="A18" s="178">
        <v>8</v>
      </c>
      <c r="B18" s="175" t="s">
        <v>659</v>
      </c>
      <c r="C18" s="183"/>
      <c r="D18" s="1299" t="s">
        <v>678</v>
      </c>
      <c r="E18" s="1300"/>
      <c r="F18" s="1300"/>
      <c r="G18" s="1300"/>
      <c r="H18" s="1300"/>
      <c r="I18" s="1300"/>
      <c r="J18" s="1300"/>
      <c r="K18" s="1300"/>
      <c r="L18" s="1300"/>
      <c r="M18" s="1301"/>
      <c r="N18" s="183"/>
      <c r="O18" s="153"/>
      <c r="P18" s="153"/>
    </row>
    <row r="19" spans="1:16" s="142" customFormat="1" ht="12.75" customHeight="1">
      <c r="A19" s="178">
        <v>9</v>
      </c>
      <c r="B19" s="175" t="s">
        <v>660</v>
      </c>
      <c r="C19" s="183"/>
      <c r="D19" s="1302"/>
      <c r="E19" s="1303"/>
      <c r="F19" s="1303"/>
      <c r="G19" s="1303"/>
      <c r="H19" s="1303"/>
      <c r="I19" s="1303"/>
      <c r="J19" s="1303"/>
      <c r="K19" s="1303"/>
      <c r="L19" s="1303"/>
      <c r="M19" s="1304"/>
      <c r="N19" s="183"/>
      <c r="O19" s="153"/>
      <c r="P19" s="153"/>
    </row>
    <row r="20" spans="1:16" s="142" customFormat="1" ht="12.75" customHeight="1">
      <c r="A20" s="178">
        <v>10</v>
      </c>
      <c r="B20" s="175" t="s">
        <v>661</v>
      </c>
      <c r="C20" s="183"/>
      <c r="D20" s="1302"/>
      <c r="E20" s="1303"/>
      <c r="F20" s="1303"/>
      <c r="G20" s="1303"/>
      <c r="H20" s="1303"/>
      <c r="I20" s="1303"/>
      <c r="J20" s="1303"/>
      <c r="K20" s="1303"/>
      <c r="L20" s="1303"/>
      <c r="M20" s="1304"/>
      <c r="N20" s="183"/>
      <c r="O20" s="153"/>
      <c r="P20" s="153"/>
    </row>
    <row r="21" spans="1:16" s="142" customFormat="1" ht="12.75" customHeight="1">
      <c r="A21" s="178">
        <v>11</v>
      </c>
      <c r="B21" s="175" t="s">
        <v>662</v>
      </c>
      <c r="C21" s="183"/>
      <c r="D21" s="1302"/>
      <c r="E21" s="1303"/>
      <c r="F21" s="1303"/>
      <c r="G21" s="1303"/>
      <c r="H21" s="1303"/>
      <c r="I21" s="1303"/>
      <c r="J21" s="1303"/>
      <c r="K21" s="1303"/>
      <c r="L21" s="1303"/>
      <c r="M21" s="1304"/>
      <c r="N21" s="183"/>
      <c r="O21" s="153"/>
      <c r="P21" s="153"/>
    </row>
    <row r="22" spans="1:16" s="142" customFormat="1" ht="12.75" customHeight="1">
      <c r="A22" s="178">
        <v>12</v>
      </c>
      <c r="B22" s="175" t="s">
        <v>663</v>
      </c>
      <c r="C22" s="183"/>
      <c r="D22" s="1302"/>
      <c r="E22" s="1303"/>
      <c r="F22" s="1303"/>
      <c r="G22" s="1303"/>
      <c r="H22" s="1303"/>
      <c r="I22" s="1303"/>
      <c r="J22" s="1303"/>
      <c r="K22" s="1303"/>
      <c r="L22" s="1303"/>
      <c r="M22" s="1304"/>
      <c r="N22" s="183"/>
      <c r="O22" s="153"/>
      <c r="P22" s="153"/>
    </row>
    <row r="23" spans="1:16" ht="12.75" customHeight="1">
      <c r="A23" s="178">
        <v>13</v>
      </c>
      <c r="B23" s="175" t="s">
        <v>664</v>
      </c>
      <c r="C23" s="153"/>
      <c r="D23" s="1302"/>
      <c r="E23" s="1303"/>
      <c r="F23" s="1303"/>
      <c r="G23" s="1303"/>
      <c r="H23" s="1303"/>
      <c r="I23" s="1303"/>
      <c r="J23" s="1303"/>
      <c r="K23" s="1303"/>
      <c r="L23" s="1303"/>
      <c r="M23" s="1304"/>
      <c r="N23" s="153"/>
      <c r="O23" s="153"/>
      <c r="P23" s="153"/>
    </row>
    <row r="24" spans="1:16" ht="12.75" customHeight="1">
      <c r="A24" s="178">
        <v>14</v>
      </c>
      <c r="B24" s="175" t="s">
        <v>665</v>
      </c>
      <c r="C24" s="153"/>
      <c r="D24" s="1302"/>
      <c r="E24" s="1303"/>
      <c r="F24" s="1303"/>
      <c r="G24" s="1303"/>
      <c r="H24" s="1303"/>
      <c r="I24" s="1303"/>
      <c r="J24" s="1303"/>
      <c r="K24" s="1303"/>
      <c r="L24" s="1303"/>
      <c r="M24" s="1304"/>
      <c r="N24" s="153"/>
      <c r="O24" s="153"/>
      <c r="P24" s="153"/>
    </row>
    <row r="25" spans="1:16" ht="12.75" customHeight="1">
      <c r="A25" s="178">
        <v>15</v>
      </c>
      <c r="B25" s="175" t="s">
        <v>666</v>
      </c>
      <c r="C25" s="153"/>
      <c r="D25" s="1305"/>
      <c r="E25" s="1306"/>
      <c r="F25" s="1306"/>
      <c r="G25" s="1306"/>
      <c r="H25" s="1306"/>
      <c r="I25" s="1306"/>
      <c r="J25" s="1306"/>
      <c r="K25" s="1306"/>
      <c r="L25" s="1306"/>
      <c r="M25" s="1307"/>
      <c r="N25" s="153"/>
      <c r="O25" s="153"/>
      <c r="P25" s="153"/>
    </row>
    <row r="26" spans="1:16">
      <c r="A26" s="178">
        <v>16</v>
      </c>
      <c r="B26" s="175" t="s">
        <v>667</v>
      </c>
      <c r="C26" s="153"/>
      <c r="D26" s="165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>
      <c r="A27" s="178">
        <v>17</v>
      </c>
      <c r="B27" s="175" t="s">
        <v>668</v>
      </c>
      <c r="C27" s="153"/>
      <c r="D27" s="165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>
      <c r="A28" s="178">
        <v>18</v>
      </c>
      <c r="B28" s="175" t="s">
        <v>669</v>
      </c>
      <c r="C28" s="153"/>
      <c r="D28" s="165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6">
      <c r="A29" s="178">
        <v>19</v>
      </c>
      <c r="B29" s="175" t="s">
        <v>670</v>
      </c>
      <c r="C29" s="153"/>
      <c r="D29" s="165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>
      <c r="A30" s="178">
        <v>20</v>
      </c>
      <c r="B30" s="175" t="s">
        <v>671</v>
      </c>
      <c r="C30" s="153"/>
      <c r="D30" s="165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>
      <c r="A31" s="178">
        <v>21</v>
      </c>
      <c r="B31" s="175" t="s">
        <v>672</v>
      </c>
      <c r="C31" s="153"/>
      <c r="D31" s="165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>
      <c r="A32" s="178">
        <v>22</v>
      </c>
      <c r="B32" s="175" t="s">
        <v>673</v>
      </c>
      <c r="C32" s="153"/>
      <c r="D32" s="165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>
      <c r="A33" s="178">
        <v>23</v>
      </c>
      <c r="B33" s="175" t="s">
        <v>674</v>
      </c>
      <c r="C33" s="153"/>
      <c r="D33" s="165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  <row r="34" spans="1:16">
      <c r="A34" s="176">
        <v>24</v>
      </c>
      <c r="B34" s="175" t="s">
        <v>675</v>
      </c>
      <c r="C34" s="153"/>
      <c r="D34" s="165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>
      <c r="A35" s="1027" t="s">
        <v>16</v>
      </c>
      <c r="B35" s="1028"/>
      <c r="C35" s="153"/>
      <c r="D35" s="165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242"/>
      <c r="P35" s="242"/>
    </row>
    <row r="36" spans="1:16">
      <c r="A36" s="154" t="s">
        <v>7</v>
      </c>
      <c r="B36" s="153"/>
      <c r="C36" s="153"/>
      <c r="D36" s="165"/>
      <c r="E36" s="153"/>
      <c r="F36" s="153"/>
      <c r="G36" s="153"/>
      <c r="H36" s="153"/>
      <c r="I36" s="153"/>
      <c r="J36" s="153"/>
      <c r="K36" s="153"/>
      <c r="L36" s="153"/>
      <c r="M36" s="153"/>
      <c r="N36" s="615"/>
      <c r="O36" s="153"/>
      <c r="P36" s="153"/>
    </row>
    <row r="37" spans="1:16">
      <c r="A37" s="155"/>
      <c r="B37" s="155"/>
      <c r="C37" s="155"/>
      <c r="D37" s="155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</row>
    <row r="38" spans="1:16">
      <c r="A38" s="156" t="s">
        <v>8</v>
      </c>
      <c r="B38" s="157"/>
      <c r="C38" s="157"/>
      <c r="D38" s="155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</row>
    <row r="39" spans="1:16">
      <c r="A39" s="158" t="s">
        <v>9</v>
      </c>
      <c r="B39" s="158"/>
      <c r="C39" s="158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</row>
    <row r="40" spans="1:16">
      <c r="A40" s="158" t="s">
        <v>10</v>
      </c>
      <c r="B40" s="158"/>
      <c r="C40" s="158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</row>
    <row r="41" spans="1:16">
      <c r="A41" s="158"/>
      <c r="B41" s="158"/>
      <c r="C41" s="158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</row>
    <row r="42" spans="1:16">
      <c r="A42" s="9" t="s">
        <v>1117</v>
      </c>
      <c r="D42" s="1221" t="s">
        <v>849</v>
      </c>
      <c r="E42" s="1221"/>
      <c r="F42" s="1221"/>
      <c r="G42" s="1221"/>
      <c r="H42" s="158"/>
      <c r="I42" s="1038" t="s">
        <v>846</v>
      </c>
      <c r="J42" s="1038"/>
      <c r="K42" s="1038"/>
      <c r="L42" s="1038"/>
      <c r="M42" s="1038"/>
      <c r="N42" s="1038"/>
      <c r="O42" s="150"/>
      <c r="P42" s="150"/>
    </row>
    <row r="43" spans="1:16">
      <c r="D43" s="1221" t="s">
        <v>850</v>
      </c>
      <c r="E43" s="1221"/>
      <c r="F43" s="1221"/>
      <c r="G43" s="1221"/>
      <c r="H43" s="352"/>
      <c r="I43" s="1038" t="s">
        <v>845</v>
      </c>
      <c r="J43" s="1038"/>
      <c r="K43" s="1038"/>
      <c r="L43" s="1038"/>
      <c r="M43" s="1038"/>
      <c r="N43" s="1038"/>
      <c r="O43" s="150"/>
      <c r="P43" s="150"/>
    </row>
    <row r="44" spans="1:16" ht="12.75" customHeight="1">
      <c r="D44" s="1221" t="s">
        <v>851</v>
      </c>
      <c r="E44" s="1221"/>
      <c r="F44" s="1221"/>
      <c r="G44" s="1221"/>
      <c r="H44" s="352"/>
      <c r="I44" s="352"/>
      <c r="J44" s="352"/>
      <c r="K44" s="352"/>
      <c r="L44" s="352"/>
      <c r="M44" s="352"/>
      <c r="N44" s="352"/>
      <c r="O44" s="150"/>
      <c r="P44" s="150"/>
    </row>
    <row r="45" spans="1:16" ht="12.75" customHeight="1"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150"/>
      <c r="P45" s="150"/>
    </row>
    <row r="46" spans="1:16">
      <c r="A46" s="158"/>
      <c r="B46" s="158"/>
      <c r="E46" s="150"/>
      <c r="F46" s="158"/>
      <c r="G46" s="158"/>
      <c r="H46" s="158"/>
      <c r="I46" s="158"/>
      <c r="J46" s="158"/>
      <c r="K46" s="158"/>
      <c r="L46" s="158"/>
      <c r="M46" s="158"/>
      <c r="N46" s="158"/>
      <c r="O46" s="150"/>
      <c r="P46" s="150"/>
    </row>
    <row r="48" spans="1:16">
      <c r="A48" s="1288"/>
      <c r="B48" s="1288"/>
      <c r="C48" s="1288"/>
      <c r="D48" s="1288"/>
      <c r="E48" s="1288"/>
      <c r="F48" s="1288"/>
      <c r="G48" s="1288"/>
      <c r="H48" s="1288"/>
      <c r="I48" s="1288"/>
      <c r="J48" s="1288"/>
      <c r="K48" s="1288"/>
      <c r="L48" s="1288"/>
      <c r="M48" s="1288"/>
      <c r="N48" s="1288"/>
    </row>
  </sheetData>
  <mergeCells count="28">
    <mergeCell ref="O8:P8"/>
    <mergeCell ref="O2:P2"/>
    <mergeCell ref="O3:P3"/>
    <mergeCell ref="O4:P4"/>
    <mergeCell ref="O5:P5"/>
    <mergeCell ref="O6:P6"/>
    <mergeCell ref="O7:P7"/>
    <mergeCell ref="A48:N48"/>
    <mergeCell ref="H7:N7"/>
    <mergeCell ref="A8:A9"/>
    <mergeCell ref="B8:B9"/>
    <mergeCell ref="C8:C9"/>
    <mergeCell ref="D8:D9"/>
    <mergeCell ref="E8:H8"/>
    <mergeCell ref="I8:N8"/>
    <mergeCell ref="A35:B35"/>
    <mergeCell ref="D18:M25"/>
    <mergeCell ref="I42:N42"/>
    <mergeCell ref="I43:N43"/>
    <mergeCell ref="D42:G42"/>
    <mergeCell ref="D43:G43"/>
    <mergeCell ref="D44:G44"/>
    <mergeCell ref="A6:N6"/>
    <mergeCell ref="D1:E1"/>
    <mergeCell ref="M1:N1"/>
    <mergeCell ref="A2:N2"/>
    <mergeCell ref="A3:N3"/>
    <mergeCell ref="A4:N5"/>
  </mergeCells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M46"/>
  <sheetViews>
    <sheetView zoomScale="85" zoomScaleNormal="85" zoomScaleSheetLayoutView="115" workbookViewId="0">
      <selection activeCell="A42" sqref="A42"/>
    </sheetView>
  </sheetViews>
  <sheetFormatPr defaultColWidth="9.140625" defaultRowHeight="15"/>
  <cols>
    <col min="1" max="1" width="9.140625" style="409"/>
    <col min="2" max="2" width="15.7109375" style="409" customWidth="1"/>
    <col min="3" max="3" width="10.42578125" style="409" customWidth="1"/>
    <col min="4" max="4" width="8.5703125" style="409" customWidth="1"/>
    <col min="5" max="5" width="8.7109375" style="409" customWidth="1"/>
    <col min="6" max="6" width="8.5703125" style="409" customWidth="1"/>
    <col min="7" max="7" width="9.7109375" style="409" customWidth="1"/>
    <col min="8" max="8" width="10.28515625" style="409" customWidth="1"/>
    <col min="9" max="9" width="9.7109375" style="409" customWidth="1"/>
    <col min="10" max="10" width="9.28515625" style="409" customWidth="1"/>
    <col min="11" max="11" width="7" style="409" customWidth="1"/>
    <col min="12" max="12" width="7.28515625" style="409" customWidth="1"/>
    <col min="13" max="13" width="7.42578125" style="409" customWidth="1"/>
    <col min="14" max="14" width="7.85546875" style="409" customWidth="1"/>
    <col min="15" max="15" width="11.42578125" style="409" customWidth="1"/>
    <col min="16" max="16" width="12.28515625" style="409" customWidth="1"/>
    <col min="17" max="17" width="11.5703125" style="409" customWidth="1"/>
    <col min="18" max="18" width="17.42578125" style="409" customWidth="1"/>
    <col min="19" max="19" width="9.140625" style="409" hidden="1" customWidth="1"/>
    <col min="20" max="16384" width="9.140625" style="409"/>
  </cols>
  <sheetData>
    <row r="1" spans="1:19" s="404" customFormat="1" ht="15.75">
      <c r="G1" s="1004" t="s">
        <v>0</v>
      </c>
      <c r="H1" s="1004"/>
      <c r="I1" s="1004"/>
      <c r="J1" s="1004"/>
      <c r="K1" s="1004"/>
      <c r="L1" s="1004"/>
      <c r="M1" s="1004"/>
      <c r="N1" s="405"/>
      <c r="O1" s="405"/>
      <c r="R1" s="406" t="s">
        <v>1023</v>
      </c>
    </row>
    <row r="2" spans="1:19" s="404" customFormat="1" ht="20.25">
      <c r="B2" s="407"/>
      <c r="E2" s="1005" t="s">
        <v>857</v>
      </c>
      <c r="F2" s="1005"/>
      <c r="G2" s="1005"/>
      <c r="H2" s="1005"/>
      <c r="I2" s="1005"/>
      <c r="J2" s="1005"/>
      <c r="K2" s="1005"/>
      <c r="L2" s="1005"/>
      <c r="M2" s="1005"/>
      <c r="N2" s="1005"/>
      <c r="O2" s="1005"/>
    </row>
    <row r="3" spans="1:19" s="404" customFormat="1" ht="20.25">
      <c r="B3" s="408"/>
      <c r="C3" s="408"/>
      <c r="D3" s="408"/>
      <c r="E3" s="408"/>
      <c r="F3" s="408"/>
      <c r="G3" s="408"/>
      <c r="H3" s="408"/>
      <c r="I3" s="408"/>
      <c r="J3" s="408"/>
    </row>
    <row r="4" spans="1:19" ht="18">
      <c r="B4" s="1308" t="s">
        <v>1024</v>
      </c>
      <c r="C4" s="1308"/>
      <c r="D4" s="1308"/>
      <c r="E4" s="1308"/>
      <c r="F4" s="1308"/>
      <c r="G4" s="1308"/>
      <c r="H4" s="1308"/>
      <c r="I4" s="1308"/>
      <c r="J4" s="1308"/>
      <c r="K4" s="1308"/>
      <c r="L4" s="1308"/>
      <c r="M4" s="1308"/>
      <c r="N4" s="1308"/>
      <c r="O4" s="1308"/>
      <c r="P4" s="1308"/>
      <c r="Q4" s="1308"/>
      <c r="R4" s="1308"/>
      <c r="S4" s="1308"/>
    </row>
    <row r="5" spans="1:19">
      <c r="C5" s="410"/>
      <c r="D5" s="410"/>
      <c r="E5" s="410"/>
      <c r="F5" s="410"/>
      <c r="G5" s="410"/>
      <c r="H5" s="410"/>
      <c r="M5" s="410"/>
      <c r="N5" s="410"/>
      <c r="O5" s="410"/>
      <c r="P5" s="410"/>
      <c r="Q5" s="410"/>
      <c r="R5" s="410"/>
      <c r="S5" s="410"/>
    </row>
    <row r="6" spans="1:19">
      <c r="A6" s="411" t="s">
        <v>700</v>
      </c>
      <c r="B6" s="411"/>
    </row>
    <row r="7" spans="1:19">
      <c r="B7" s="412"/>
    </row>
    <row r="8" spans="1:19" s="413" customFormat="1" ht="42" customHeight="1">
      <c r="A8" s="1002" t="s">
        <v>2</v>
      </c>
      <c r="B8" s="1309" t="s">
        <v>3</v>
      </c>
      <c r="C8" s="1311" t="s">
        <v>1025</v>
      </c>
      <c r="D8" s="1311"/>
      <c r="E8" s="1311"/>
      <c r="F8" s="1311"/>
      <c r="G8" s="1312" t="s">
        <v>1049</v>
      </c>
      <c r="H8" s="1313"/>
      <c r="I8" s="1313"/>
      <c r="J8" s="1314"/>
      <c r="K8" s="1312" t="s">
        <v>1026</v>
      </c>
      <c r="L8" s="1313"/>
      <c r="M8" s="1313"/>
      <c r="N8" s="1314"/>
      <c r="O8" s="1312" t="s">
        <v>1027</v>
      </c>
      <c r="P8" s="1313"/>
      <c r="Q8" s="1313"/>
      <c r="R8" s="1315"/>
    </row>
    <row r="9" spans="1:19" s="417" customFormat="1" ht="62.25" customHeight="1">
      <c r="A9" s="1002"/>
      <c r="B9" s="1310"/>
      <c r="C9" s="414" t="s">
        <v>5</v>
      </c>
      <c r="D9" s="415" t="s">
        <v>1028</v>
      </c>
      <c r="E9" s="415" t="s">
        <v>1029</v>
      </c>
      <c r="F9" s="415" t="s">
        <v>16</v>
      </c>
      <c r="G9" s="415" t="s">
        <v>1030</v>
      </c>
      <c r="H9" s="415" t="s">
        <v>1028</v>
      </c>
      <c r="I9" s="415" t="s">
        <v>1029</v>
      </c>
      <c r="J9" s="415" t="s">
        <v>16</v>
      </c>
      <c r="K9" s="415" t="s">
        <v>1030</v>
      </c>
      <c r="L9" s="415" t="s">
        <v>1028</v>
      </c>
      <c r="M9" s="415" t="s">
        <v>1029</v>
      </c>
      <c r="N9" s="415" t="s">
        <v>16</v>
      </c>
      <c r="O9" s="415" t="s">
        <v>1031</v>
      </c>
      <c r="P9" s="415" t="s">
        <v>1032</v>
      </c>
      <c r="Q9" s="416" t="s">
        <v>1033</v>
      </c>
      <c r="R9" s="415" t="s">
        <v>1034</v>
      </c>
    </row>
    <row r="10" spans="1:19" s="421" customFormat="1" ht="16.149999999999999" customHeight="1">
      <c r="A10" s="418">
        <v>1</v>
      </c>
      <c r="B10" s="419">
        <v>2</v>
      </c>
      <c r="C10" s="420">
        <v>3</v>
      </c>
      <c r="D10" s="420">
        <v>4</v>
      </c>
      <c r="E10" s="420">
        <v>5</v>
      </c>
      <c r="F10" s="420">
        <v>6</v>
      </c>
      <c r="G10" s="420">
        <v>7</v>
      </c>
      <c r="H10" s="420">
        <v>8</v>
      </c>
      <c r="I10" s="420">
        <v>9</v>
      </c>
      <c r="J10" s="420">
        <v>10</v>
      </c>
      <c r="K10" s="420">
        <v>11</v>
      </c>
      <c r="L10" s="420">
        <v>12</v>
      </c>
      <c r="M10" s="420">
        <v>13</v>
      </c>
      <c r="N10" s="420">
        <v>14</v>
      </c>
      <c r="O10" s="420">
        <v>15</v>
      </c>
      <c r="P10" s="420">
        <v>16</v>
      </c>
      <c r="Q10" s="420">
        <v>17</v>
      </c>
      <c r="R10" s="419">
        <v>18</v>
      </c>
    </row>
    <row r="11" spans="1:19" s="421" customFormat="1" ht="17.100000000000001" customHeight="1">
      <c r="A11" s="422">
        <v>1</v>
      </c>
      <c r="B11" s="423" t="s">
        <v>652</v>
      </c>
      <c r="C11" s="424">
        <f>'AT3A_cvrg(Insti)_PY (2)'!C12+'AT3B_cvrg(Insti)_UPY  (2)'!C11+'AT3C_cvrg(Insti)_UPY  (2)'!C11</f>
        <v>0</v>
      </c>
      <c r="D11" s="424">
        <f>'AT3A_cvrg(Insti)_PY (2)'!D12+'AT3B_cvrg(Insti)_UPY  (2)'!D11+'AT3C_cvrg(Insti)_UPY  (2)'!D11</f>
        <v>1620</v>
      </c>
      <c r="E11" s="424">
        <v>0</v>
      </c>
      <c r="F11" s="424">
        <f t="shared" ref="F11:F35" si="0">SUM(C11:E11)</f>
        <v>1620</v>
      </c>
      <c r="G11" s="424">
        <v>0</v>
      </c>
      <c r="H11" s="424">
        <v>81</v>
      </c>
      <c r="I11" s="424">
        <v>0</v>
      </c>
      <c r="J11" s="424">
        <f t="shared" ref="J11:J35" si="1">SUM(G11:I11)</f>
        <v>81</v>
      </c>
      <c r="K11" s="424">
        <v>0</v>
      </c>
      <c r="L11" s="424">
        <v>0</v>
      </c>
      <c r="M11" s="424">
        <v>0</v>
      </c>
      <c r="N11" s="424">
        <f t="shared" ref="N11:N35" si="2">SUM(K11:M11)</f>
        <v>0</v>
      </c>
      <c r="O11" s="842">
        <v>0</v>
      </c>
      <c r="P11" s="842">
        <v>13</v>
      </c>
      <c r="Q11" s="842">
        <v>0</v>
      </c>
      <c r="R11" s="843">
        <f t="shared" ref="R11:R35" si="3">SUM(O11:Q11)</f>
        <v>13</v>
      </c>
    </row>
    <row r="12" spans="1:19" s="421" customFormat="1" ht="17.100000000000001" customHeight="1">
      <c r="A12" s="422">
        <v>2</v>
      </c>
      <c r="B12" s="423" t="s">
        <v>653</v>
      </c>
      <c r="C12" s="424">
        <f>'AT3A_cvrg(Insti)_PY (2)'!C13+'AT3B_cvrg(Insti)_UPY  (2)'!C12+'AT3C_cvrg(Insti)_UPY  (2)'!C12</f>
        <v>11</v>
      </c>
      <c r="D12" s="424">
        <f>'AT3A_cvrg(Insti)_PY (2)'!D13+'AT3B_cvrg(Insti)_UPY  (2)'!D12+'AT3C_cvrg(Insti)_UPY  (2)'!D12</f>
        <v>4897</v>
      </c>
      <c r="E12" s="424">
        <v>0</v>
      </c>
      <c r="F12" s="424">
        <f t="shared" si="0"/>
        <v>4908</v>
      </c>
      <c r="G12" s="424">
        <v>4</v>
      </c>
      <c r="H12" s="424">
        <v>5215</v>
      </c>
      <c r="I12" s="424">
        <v>0</v>
      </c>
      <c r="J12" s="424">
        <f t="shared" si="1"/>
        <v>5219</v>
      </c>
      <c r="K12" s="424">
        <v>0</v>
      </c>
      <c r="L12" s="424">
        <v>0</v>
      </c>
      <c r="M12" s="424">
        <v>0</v>
      </c>
      <c r="N12" s="424">
        <f t="shared" si="2"/>
        <v>0</v>
      </c>
      <c r="O12" s="842">
        <v>0</v>
      </c>
      <c r="P12" s="842">
        <v>23</v>
      </c>
      <c r="Q12" s="842">
        <v>0</v>
      </c>
      <c r="R12" s="843">
        <f t="shared" si="3"/>
        <v>23</v>
      </c>
    </row>
    <row r="13" spans="1:19" s="421" customFormat="1" ht="17.100000000000001" customHeight="1">
      <c r="A13" s="422">
        <v>3</v>
      </c>
      <c r="B13" s="423" t="s">
        <v>654</v>
      </c>
      <c r="C13" s="424">
        <f>'AT3A_cvrg(Insti)_PY (2)'!C14+'AT3B_cvrg(Insti)_UPY  (2)'!C13+'AT3C_cvrg(Insti)_UPY  (2)'!C13</f>
        <v>1</v>
      </c>
      <c r="D13" s="424">
        <f>'AT3A_cvrg(Insti)_PY (2)'!D14+'AT3B_cvrg(Insti)_UPY  (2)'!D13+'AT3C_cvrg(Insti)_UPY  (2)'!D13</f>
        <v>3790</v>
      </c>
      <c r="E13" s="424">
        <v>0</v>
      </c>
      <c r="F13" s="424">
        <f t="shared" si="0"/>
        <v>3791</v>
      </c>
      <c r="G13" s="424">
        <v>1</v>
      </c>
      <c r="H13" s="424">
        <v>3638</v>
      </c>
      <c r="I13" s="424">
        <v>0</v>
      </c>
      <c r="J13" s="424">
        <f t="shared" si="1"/>
        <v>3639</v>
      </c>
      <c r="K13" s="424">
        <v>0</v>
      </c>
      <c r="L13" s="424">
        <v>0</v>
      </c>
      <c r="M13" s="424">
        <v>0</v>
      </c>
      <c r="N13" s="424">
        <f t="shared" si="2"/>
        <v>0</v>
      </c>
      <c r="O13" s="842">
        <v>0</v>
      </c>
      <c r="P13" s="842">
        <v>16</v>
      </c>
      <c r="Q13" s="842">
        <v>0</v>
      </c>
      <c r="R13" s="842">
        <f t="shared" si="3"/>
        <v>16</v>
      </c>
    </row>
    <row r="14" spans="1:19" s="421" customFormat="1" ht="17.100000000000001" customHeight="1">
      <c r="A14" s="422">
        <v>4</v>
      </c>
      <c r="B14" s="423" t="s">
        <v>655</v>
      </c>
      <c r="C14" s="424">
        <f>'AT3A_cvrg(Insti)_PY (2)'!C15+'AT3B_cvrg(Insti)_UPY  (2)'!C14+'AT3C_cvrg(Insti)_UPY  (2)'!C14</f>
        <v>0</v>
      </c>
      <c r="D14" s="424">
        <f>'AT3A_cvrg(Insti)_PY (2)'!D15+'AT3B_cvrg(Insti)_UPY  (2)'!D14+'AT3C_cvrg(Insti)_UPY  (2)'!D14</f>
        <v>4682</v>
      </c>
      <c r="E14" s="424">
        <v>0</v>
      </c>
      <c r="F14" s="424">
        <f t="shared" si="0"/>
        <v>4682</v>
      </c>
      <c r="G14" s="424">
        <v>0</v>
      </c>
      <c r="H14" s="424">
        <v>6716</v>
      </c>
      <c r="I14" s="424">
        <v>0</v>
      </c>
      <c r="J14" s="424">
        <f t="shared" si="1"/>
        <v>6716</v>
      </c>
      <c r="K14" s="424">
        <v>0</v>
      </c>
      <c r="L14" s="424">
        <v>0</v>
      </c>
      <c r="M14" s="424">
        <v>0</v>
      </c>
      <c r="N14" s="424">
        <f t="shared" si="2"/>
        <v>0</v>
      </c>
      <c r="O14" s="842">
        <v>0</v>
      </c>
      <c r="P14" s="842">
        <v>10</v>
      </c>
      <c r="Q14" s="842">
        <v>0</v>
      </c>
      <c r="R14" s="843">
        <f t="shared" si="3"/>
        <v>10</v>
      </c>
    </row>
    <row r="15" spans="1:19" s="421" customFormat="1" ht="17.100000000000001" customHeight="1">
      <c r="A15" s="422">
        <v>5</v>
      </c>
      <c r="B15" s="423" t="s">
        <v>656</v>
      </c>
      <c r="C15" s="424">
        <f>'AT3A_cvrg(Insti)_PY (2)'!C16+'AT3B_cvrg(Insti)_UPY  (2)'!C15+'AT3C_cvrg(Insti)_UPY  (2)'!C15</f>
        <v>0</v>
      </c>
      <c r="D15" s="424">
        <f>'AT3A_cvrg(Insti)_PY (2)'!D16+'AT3B_cvrg(Insti)_UPY  (2)'!D15+'AT3C_cvrg(Insti)_UPY  (2)'!D15</f>
        <v>3189</v>
      </c>
      <c r="E15" s="424">
        <v>0</v>
      </c>
      <c r="F15" s="424">
        <f t="shared" si="0"/>
        <v>3189</v>
      </c>
      <c r="G15" s="424">
        <v>4</v>
      </c>
      <c r="H15" s="424">
        <v>2571</v>
      </c>
      <c r="I15" s="424">
        <v>0</v>
      </c>
      <c r="J15" s="424">
        <f t="shared" si="1"/>
        <v>2575</v>
      </c>
      <c r="K15" s="424">
        <v>0</v>
      </c>
      <c r="L15" s="424">
        <v>0</v>
      </c>
      <c r="M15" s="424">
        <v>0</v>
      </c>
      <c r="N15" s="424">
        <f t="shared" si="2"/>
        <v>0</v>
      </c>
      <c r="O15" s="842">
        <v>0</v>
      </c>
      <c r="P15" s="842">
        <v>7</v>
      </c>
      <c r="Q15" s="842">
        <v>0</v>
      </c>
      <c r="R15" s="843">
        <f t="shared" si="3"/>
        <v>7</v>
      </c>
    </row>
    <row r="16" spans="1:19" s="421" customFormat="1" ht="17.100000000000001" customHeight="1">
      <c r="A16" s="422">
        <v>6</v>
      </c>
      <c r="B16" s="423" t="s">
        <v>657</v>
      </c>
      <c r="C16" s="424">
        <f>'AT3A_cvrg(Insti)_PY (2)'!C17+'AT3B_cvrg(Insti)_UPY  (2)'!C16+'AT3C_cvrg(Insti)_UPY  (2)'!C16</f>
        <v>2</v>
      </c>
      <c r="D16" s="424">
        <f>'AT3A_cvrg(Insti)_PY (2)'!D17+'AT3B_cvrg(Insti)_UPY  (2)'!D16+'AT3C_cvrg(Insti)_UPY  (2)'!D16</f>
        <v>2190</v>
      </c>
      <c r="E16" s="424">
        <v>0</v>
      </c>
      <c r="F16" s="424">
        <f t="shared" si="0"/>
        <v>2192</v>
      </c>
      <c r="G16" s="424">
        <v>0</v>
      </c>
      <c r="H16" s="424">
        <v>2206</v>
      </c>
      <c r="I16" s="424">
        <v>0</v>
      </c>
      <c r="J16" s="424">
        <f t="shared" si="1"/>
        <v>2206</v>
      </c>
      <c r="K16" s="424">
        <v>0</v>
      </c>
      <c r="L16" s="424">
        <v>0</v>
      </c>
      <c r="M16" s="424">
        <v>0</v>
      </c>
      <c r="N16" s="424">
        <f t="shared" si="2"/>
        <v>0</v>
      </c>
      <c r="O16" s="842">
        <v>0</v>
      </c>
      <c r="P16" s="842">
        <v>3</v>
      </c>
      <c r="Q16" s="842">
        <v>0</v>
      </c>
      <c r="R16" s="843">
        <f t="shared" si="3"/>
        <v>3</v>
      </c>
    </row>
    <row r="17" spans="1:18" s="421" customFormat="1" ht="17.100000000000001" customHeight="1">
      <c r="A17" s="422">
        <v>7</v>
      </c>
      <c r="B17" s="423" t="s">
        <v>658</v>
      </c>
      <c r="C17" s="424">
        <f>'AT3A_cvrg(Insti)_PY (2)'!C18+'AT3B_cvrg(Insti)_UPY  (2)'!C17+'AT3C_cvrg(Insti)_UPY  (2)'!C17</f>
        <v>3</v>
      </c>
      <c r="D17" s="424">
        <f>'AT3A_cvrg(Insti)_PY (2)'!D18+'AT3B_cvrg(Insti)_UPY  (2)'!D17+'AT3C_cvrg(Insti)_UPY  (2)'!D17</f>
        <v>2919</v>
      </c>
      <c r="E17" s="424">
        <v>0</v>
      </c>
      <c r="F17" s="424">
        <f t="shared" si="0"/>
        <v>2922</v>
      </c>
      <c r="G17" s="424">
        <v>2</v>
      </c>
      <c r="H17" s="424">
        <v>3163</v>
      </c>
      <c r="I17" s="424">
        <v>0</v>
      </c>
      <c r="J17" s="424">
        <f t="shared" si="1"/>
        <v>3165</v>
      </c>
      <c r="K17" s="424">
        <v>0</v>
      </c>
      <c r="L17" s="424">
        <v>0</v>
      </c>
      <c r="M17" s="424">
        <v>0</v>
      </c>
      <c r="N17" s="424">
        <f t="shared" si="2"/>
        <v>0</v>
      </c>
      <c r="O17" s="842">
        <v>0</v>
      </c>
      <c r="P17" s="842">
        <v>2</v>
      </c>
      <c r="Q17" s="842">
        <v>0</v>
      </c>
      <c r="R17" s="843">
        <f t="shared" si="3"/>
        <v>2</v>
      </c>
    </row>
    <row r="18" spans="1:18" s="421" customFormat="1" ht="17.100000000000001" customHeight="1">
      <c r="A18" s="422">
        <v>8</v>
      </c>
      <c r="B18" s="423" t="s">
        <v>659</v>
      </c>
      <c r="C18" s="424">
        <f>'AT3A_cvrg(Insti)_PY (2)'!C19+'AT3B_cvrg(Insti)_UPY  (2)'!C18+'AT3C_cvrg(Insti)_UPY  (2)'!C18</f>
        <v>2</v>
      </c>
      <c r="D18" s="424">
        <f>'AT3A_cvrg(Insti)_PY (2)'!D19+'AT3B_cvrg(Insti)_UPY  (2)'!D18+'AT3C_cvrg(Insti)_UPY  (2)'!D18</f>
        <v>1045</v>
      </c>
      <c r="E18" s="424">
        <v>0</v>
      </c>
      <c r="F18" s="424">
        <f t="shared" si="0"/>
        <v>1047</v>
      </c>
      <c r="G18" s="424">
        <v>6</v>
      </c>
      <c r="H18" s="424">
        <v>1499</v>
      </c>
      <c r="I18" s="424">
        <v>0</v>
      </c>
      <c r="J18" s="424">
        <f t="shared" si="1"/>
        <v>1505</v>
      </c>
      <c r="K18" s="424">
        <v>0</v>
      </c>
      <c r="L18" s="424">
        <v>0</v>
      </c>
      <c r="M18" s="424">
        <v>0</v>
      </c>
      <c r="N18" s="424">
        <f t="shared" si="2"/>
        <v>0</v>
      </c>
      <c r="O18" s="842">
        <v>0</v>
      </c>
      <c r="P18" s="842">
        <v>2</v>
      </c>
      <c r="Q18" s="842">
        <v>0</v>
      </c>
      <c r="R18" s="843">
        <f t="shared" si="3"/>
        <v>2</v>
      </c>
    </row>
    <row r="19" spans="1:18" s="421" customFormat="1" ht="17.100000000000001" customHeight="1">
      <c r="A19" s="422">
        <v>9</v>
      </c>
      <c r="B19" s="423" t="s">
        <v>660</v>
      </c>
      <c r="C19" s="424">
        <f>'AT3A_cvrg(Insti)_PY (2)'!C20+'AT3B_cvrg(Insti)_UPY  (2)'!C19+'AT3C_cvrg(Insti)_UPY  (2)'!C19</f>
        <v>74</v>
      </c>
      <c r="D19" s="424">
        <f>'AT3A_cvrg(Insti)_PY (2)'!D20+'AT3B_cvrg(Insti)_UPY  (2)'!D19+'AT3C_cvrg(Insti)_UPY  (2)'!D19</f>
        <v>4024</v>
      </c>
      <c r="E19" s="424">
        <v>0</v>
      </c>
      <c r="F19" s="424">
        <f t="shared" si="0"/>
        <v>4098</v>
      </c>
      <c r="G19" s="424">
        <v>6</v>
      </c>
      <c r="H19" s="424">
        <v>4046</v>
      </c>
      <c r="I19" s="424">
        <v>69</v>
      </c>
      <c r="J19" s="424">
        <f t="shared" si="1"/>
        <v>4121</v>
      </c>
      <c r="K19" s="424">
        <v>0</v>
      </c>
      <c r="L19" s="424">
        <v>0</v>
      </c>
      <c r="M19" s="424">
        <v>0</v>
      </c>
      <c r="N19" s="424">
        <f t="shared" si="2"/>
        <v>0</v>
      </c>
      <c r="O19" s="842">
        <v>0</v>
      </c>
      <c r="P19" s="842">
        <v>16</v>
      </c>
      <c r="Q19" s="842">
        <v>0</v>
      </c>
      <c r="R19" s="843">
        <f t="shared" si="3"/>
        <v>16</v>
      </c>
    </row>
    <row r="20" spans="1:18" s="421" customFormat="1" ht="17.100000000000001" customHeight="1">
      <c r="A20" s="422">
        <v>10</v>
      </c>
      <c r="B20" s="423" t="s">
        <v>661</v>
      </c>
      <c r="C20" s="424">
        <f>'AT3A_cvrg(Insti)_PY (2)'!C21+'AT3B_cvrg(Insti)_UPY  (2)'!C20+'AT3C_cvrg(Insti)_UPY  (2)'!C20</f>
        <v>1</v>
      </c>
      <c r="D20" s="424">
        <f>'AT3A_cvrg(Insti)_PY (2)'!D21+'AT3B_cvrg(Insti)_UPY  (2)'!D20+'AT3C_cvrg(Insti)_UPY  (2)'!D20</f>
        <v>2985</v>
      </c>
      <c r="E20" s="424">
        <v>0</v>
      </c>
      <c r="F20" s="424">
        <f t="shared" si="0"/>
        <v>2986</v>
      </c>
      <c r="G20" s="424">
        <v>0</v>
      </c>
      <c r="H20" s="424">
        <v>3156</v>
      </c>
      <c r="I20" s="424">
        <v>0</v>
      </c>
      <c r="J20" s="424">
        <f t="shared" si="1"/>
        <v>3156</v>
      </c>
      <c r="K20" s="424">
        <v>0</v>
      </c>
      <c r="L20" s="424">
        <v>0</v>
      </c>
      <c r="M20" s="424">
        <v>0</v>
      </c>
      <c r="N20" s="424">
        <f t="shared" si="2"/>
        <v>0</v>
      </c>
      <c r="O20" s="842">
        <v>0</v>
      </c>
      <c r="P20" s="842">
        <v>12</v>
      </c>
      <c r="Q20" s="842">
        <v>0</v>
      </c>
      <c r="R20" s="843">
        <f t="shared" si="3"/>
        <v>12</v>
      </c>
    </row>
    <row r="21" spans="1:18" s="421" customFormat="1" ht="17.100000000000001" customHeight="1">
      <c r="A21" s="422">
        <v>11</v>
      </c>
      <c r="B21" s="423" t="s">
        <v>662</v>
      </c>
      <c r="C21" s="424">
        <f>'AT3A_cvrg(Insti)_PY (2)'!C22+'AT3B_cvrg(Insti)_UPY  (2)'!C21+'AT3C_cvrg(Insti)_UPY  (2)'!C21</f>
        <v>9</v>
      </c>
      <c r="D21" s="424">
        <f>'AT3A_cvrg(Insti)_PY (2)'!D22+'AT3B_cvrg(Insti)_UPY  (2)'!D21+'AT3C_cvrg(Insti)_UPY  (2)'!D21</f>
        <v>2231</v>
      </c>
      <c r="E21" s="424">
        <v>0</v>
      </c>
      <c r="F21" s="424">
        <f t="shared" si="0"/>
        <v>2240</v>
      </c>
      <c r="G21" s="424">
        <v>4</v>
      </c>
      <c r="H21" s="424">
        <v>2127</v>
      </c>
      <c r="I21" s="424">
        <v>5</v>
      </c>
      <c r="J21" s="424">
        <f t="shared" si="1"/>
        <v>2136</v>
      </c>
      <c r="K21" s="424">
        <v>0</v>
      </c>
      <c r="L21" s="424">
        <v>0</v>
      </c>
      <c r="M21" s="424">
        <v>0</v>
      </c>
      <c r="N21" s="424">
        <f t="shared" si="2"/>
        <v>0</v>
      </c>
      <c r="O21" s="842">
        <v>0</v>
      </c>
      <c r="P21" s="842">
        <v>9</v>
      </c>
      <c r="Q21" s="842">
        <v>0</v>
      </c>
      <c r="R21" s="843">
        <f t="shared" si="3"/>
        <v>9</v>
      </c>
    </row>
    <row r="22" spans="1:18" ht="17.100000000000001" customHeight="1">
      <c r="A22" s="422">
        <v>12</v>
      </c>
      <c r="B22" s="423" t="s">
        <v>663</v>
      </c>
      <c r="C22" s="424">
        <f>'AT3A_cvrg(Insti)_PY (2)'!C23+'AT3B_cvrg(Insti)_UPY  (2)'!C22+'AT3C_cvrg(Insti)_UPY  (2)'!C22</f>
        <v>371</v>
      </c>
      <c r="D22" s="424">
        <f>'AT3A_cvrg(Insti)_PY (2)'!D23+'AT3B_cvrg(Insti)_UPY  (2)'!D22+'AT3C_cvrg(Insti)_UPY  (2)'!D22</f>
        <v>1664</v>
      </c>
      <c r="E22" s="424">
        <v>0</v>
      </c>
      <c r="F22" s="425">
        <f t="shared" si="0"/>
        <v>2035</v>
      </c>
      <c r="G22" s="425">
        <v>20</v>
      </c>
      <c r="H22" s="425">
        <v>1664</v>
      </c>
      <c r="I22" s="425">
        <v>351</v>
      </c>
      <c r="J22" s="425">
        <f t="shared" si="1"/>
        <v>2035</v>
      </c>
      <c r="K22" s="424">
        <v>0</v>
      </c>
      <c r="L22" s="424">
        <v>0</v>
      </c>
      <c r="M22" s="424">
        <v>0</v>
      </c>
      <c r="N22" s="425">
        <f t="shared" si="2"/>
        <v>0</v>
      </c>
      <c r="O22" s="842">
        <v>0</v>
      </c>
      <c r="P22" s="842">
        <v>28</v>
      </c>
      <c r="Q22" s="842">
        <v>0</v>
      </c>
      <c r="R22" s="844">
        <f t="shared" si="3"/>
        <v>28</v>
      </c>
    </row>
    <row r="23" spans="1:18" ht="17.100000000000001" customHeight="1">
      <c r="A23" s="422">
        <v>13</v>
      </c>
      <c r="B23" s="423" t="s">
        <v>664</v>
      </c>
      <c r="C23" s="424">
        <f>'AT3A_cvrg(Insti)_PY (2)'!C24+'AT3B_cvrg(Insti)_UPY  (2)'!C23+'AT3C_cvrg(Insti)_UPY  (2)'!C23</f>
        <v>4</v>
      </c>
      <c r="D23" s="424">
        <f>'AT3A_cvrg(Insti)_PY (2)'!D24+'AT3B_cvrg(Insti)_UPY  (2)'!D23+'AT3C_cvrg(Insti)_UPY  (2)'!D23</f>
        <v>3133</v>
      </c>
      <c r="E23" s="424">
        <v>0</v>
      </c>
      <c r="F23" s="425">
        <f t="shared" si="0"/>
        <v>3137</v>
      </c>
      <c r="G23" s="425">
        <v>2</v>
      </c>
      <c r="H23" s="425">
        <v>3053</v>
      </c>
      <c r="I23" s="425">
        <v>2</v>
      </c>
      <c r="J23" s="425">
        <f t="shared" si="1"/>
        <v>3057</v>
      </c>
      <c r="K23" s="424">
        <v>0</v>
      </c>
      <c r="L23" s="424">
        <v>0</v>
      </c>
      <c r="M23" s="424">
        <v>0</v>
      </c>
      <c r="N23" s="425">
        <f t="shared" si="2"/>
        <v>0</v>
      </c>
      <c r="O23" s="842">
        <v>0</v>
      </c>
      <c r="P23" s="842">
        <v>21</v>
      </c>
      <c r="Q23" s="842">
        <v>0</v>
      </c>
      <c r="R23" s="844">
        <f t="shared" si="3"/>
        <v>21</v>
      </c>
    </row>
    <row r="24" spans="1:18" ht="17.100000000000001" customHeight="1">
      <c r="A24" s="422">
        <v>14</v>
      </c>
      <c r="B24" s="423" t="s">
        <v>665</v>
      </c>
      <c r="C24" s="424">
        <f>'AT3A_cvrg(Insti)_PY (2)'!C25+'AT3B_cvrg(Insti)_UPY  (2)'!C24+'AT3C_cvrg(Insti)_UPY  (2)'!C24</f>
        <v>6</v>
      </c>
      <c r="D24" s="424">
        <f>'AT3A_cvrg(Insti)_PY (2)'!D25+'AT3B_cvrg(Insti)_UPY  (2)'!D24+'AT3C_cvrg(Insti)_UPY  (2)'!D24</f>
        <v>5707</v>
      </c>
      <c r="E24" s="424">
        <v>0</v>
      </c>
      <c r="F24" s="425">
        <f t="shared" si="0"/>
        <v>5713</v>
      </c>
      <c r="G24" s="425">
        <v>1</v>
      </c>
      <c r="H24" s="425">
        <v>5728</v>
      </c>
      <c r="I24" s="425">
        <v>5</v>
      </c>
      <c r="J24" s="425">
        <f t="shared" si="1"/>
        <v>5734</v>
      </c>
      <c r="K24" s="424">
        <v>0</v>
      </c>
      <c r="L24" s="424">
        <v>0</v>
      </c>
      <c r="M24" s="424">
        <v>0</v>
      </c>
      <c r="N24" s="425">
        <f t="shared" si="2"/>
        <v>0</v>
      </c>
      <c r="O24" s="842">
        <v>0</v>
      </c>
      <c r="P24" s="842">
        <v>15</v>
      </c>
      <c r="Q24" s="842">
        <v>0</v>
      </c>
      <c r="R24" s="844">
        <f t="shared" si="3"/>
        <v>15</v>
      </c>
    </row>
    <row r="25" spans="1:18" ht="17.100000000000001" customHeight="1">
      <c r="A25" s="422">
        <v>15</v>
      </c>
      <c r="B25" s="423" t="s">
        <v>666</v>
      </c>
      <c r="C25" s="424">
        <f>'AT3A_cvrg(Insti)_PY (2)'!C26+'AT3B_cvrg(Insti)_UPY  (2)'!C25+'AT3C_cvrg(Insti)_UPY  (2)'!C25</f>
        <v>0</v>
      </c>
      <c r="D25" s="424">
        <f>'AT3A_cvrg(Insti)_PY (2)'!D26+'AT3B_cvrg(Insti)_UPY  (2)'!D25+'AT3C_cvrg(Insti)_UPY  (2)'!D25</f>
        <v>5847</v>
      </c>
      <c r="E25" s="424">
        <v>0</v>
      </c>
      <c r="F25" s="425">
        <f t="shared" si="0"/>
        <v>5847</v>
      </c>
      <c r="G25" s="425">
        <v>0</v>
      </c>
      <c r="H25" s="425">
        <v>5781</v>
      </c>
      <c r="I25" s="425">
        <v>0</v>
      </c>
      <c r="J25" s="425">
        <f t="shared" si="1"/>
        <v>5781</v>
      </c>
      <c r="K25" s="424">
        <v>0</v>
      </c>
      <c r="L25" s="424">
        <v>0</v>
      </c>
      <c r="M25" s="424">
        <v>0</v>
      </c>
      <c r="N25" s="425">
        <f t="shared" si="2"/>
        <v>0</v>
      </c>
      <c r="O25" s="842">
        <v>0</v>
      </c>
      <c r="P25" s="842">
        <v>10</v>
      </c>
      <c r="Q25" s="842">
        <v>0</v>
      </c>
      <c r="R25" s="844">
        <f t="shared" si="3"/>
        <v>10</v>
      </c>
    </row>
    <row r="26" spans="1:18" ht="17.100000000000001" customHeight="1">
      <c r="A26" s="422">
        <v>16</v>
      </c>
      <c r="B26" s="423" t="s">
        <v>667</v>
      </c>
      <c r="C26" s="424">
        <f>'AT3A_cvrg(Insti)_PY (2)'!C27+'AT3B_cvrg(Insti)_UPY  (2)'!C26+'AT3C_cvrg(Insti)_UPY  (2)'!C26</f>
        <v>20</v>
      </c>
      <c r="D26" s="424">
        <f>'AT3A_cvrg(Insti)_PY (2)'!D27+'AT3B_cvrg(Insti)_UPY  (2)'!D26+'AT3C_cvrg(Insti)_UPY  (2)'!D26</f>
        <v>6444</v>
      </c>
      <c r="E26" s="424">
        <v>0</v>
      </c>
      <c r="F26" s="425">
        <f t="shared" si="0"/>
        <v>6464</v>
      </c>
      <c r="G26" s="425">
        <v>2</v>
      </c>
      <c r="H26" s="425">
        <v>8494</v>
      </c>
      <c r="I26" s="425">
        <v>34</v>
      </c>
      <c r="J26" s="425">
        <f t="shared" si="1"/>
        <v>8530</v>
      </c>
      <c r="K26" s="424">
        <v>0</v>
      </c>
      <c r="L26" s="424">
        <v>0</v>
      </c>
      <c r="M26" s="424">
        <v>0</v>
      </c>
      <c r="N26" s="425">
        <f t="shared" si="2"/>
        <v>0</v>
      </c>
      <c r="O26" s="842">
        <v>0</v>
      </c>
      <c r="P26" s="842">
        <v>9</v>
      </c>
      <c r="Q26" s="842">
        <v>0</v>
      </c>
      <c r="R26" s="844">
        <f t="shared" si="3"/>
        <v>9</v>
      </c>
    </row>
    <row r="27" spans="1:18" ht="17.100000000000001" customHeight="1">
      <c r="A27" s="422">
        <v>17</v>
      </c>
      <c r="B27" s="423" t="s">
        <v>668</v>
      </c>
      <c r="C27" s="424">
        <f>'AT3A_cvrg(Insti)_PY (2)'!C28+'AT3B_cvrg(Insti)_UPY  (2)'!C27+'AT3C_cvrg(Insti)_UPY  (2)'!C27</f>
        <v>3</v>
      </c>
      <c r="D27" s="424">
        <f>'AT3A_cvrg(Insti)_PY (2)'!D28+'AT3B_cvrg(Insti)_UPY  (2)'!D27+'AT3C_cvrg(Insti)_UPY  (2)'!D27</f>
        <v>4016</v>
      </c>
      <c r="E27" s="424">
        <v>0</v>
      </c>
      <c r="F27" s="425">
        <f t="shared" si="0"/>
        <v>4019</v>
      </c>
      <c r="G27" s="425">
        <v>6</v>
      </c>
      <c r="H27" s="425">
        <v>4015</v>
      </c>
      <c r="I27" s="425">
        <v>0</v>
      </c>
      <c r="J27" s="425">
        <f t="shared" si="1"/>
        <v>4021</v>
      </c>
      <c r="K27" s="424">
        <v>0</v>
      </c>
      <c r="L27" s="424">
        <v>0</v>
      </c>
      <c r="M27" s="424">
        <v>0</v>
      </c>
      <c r="N27" s="425">
        <f t="shared" si="2"/>
        <v>0</v>
      </c>
      <c r="O27" s="842">
        <v>0</v>
      </c>
      <c r="P27" s="842">
        <v>7</v>
      </c>
      <c r="Q27" s="842">
        <v>0</v>
      </c>
      <c r="R27" s="844">
        <f t="shared" si="3"/>
        <v>7</v>
      </c>
    </row>
    <row r="28" spans="1:18" ht="17.100000000000001" customHeight="1">
      <c r="A28" s="422">
        <v>18</v>
      </c>
      <c r="B28" s="423" t="s">
        <v>669</v>
      </c>
      <c r="C28" s="424">
        <f>'AT3A_cvrg(Insti)_PY (2)'!C29+'AT3B_cvrg(Insti)_UPY  (2)'!C28+'AT3C_cvrg(Insti)_UPY  (2)'!C28</f>
        <v>80</v>
      </c>
      <c r="D28" s="424">
        <f>'AT3A_cvrg(Insti)_PY (2)'!D29+'AT3B_cvrg(Insti)_UPY  (2)'!D28+'AT3C_cvrg(Insti)_UPY  (2)'!D28</f>
        <v>5687</v>
      </c>
      <c r="E28" s="424">
        <v>0</v>
      </c>
      <c r="F28" s="425">
        <f t="shared" si="0"/>
        <v>5767</v>
      </c>
      <c r="G28" s="425">
        <v>5</v>
      </c>
      <c r="H28" s="425">
        <v>5248</v>
      </c>
      <c r="I28" s="425">
        <v>74</v>
      </c>
      <c r="J28" s="425">
        <f t="shared" si="1"/>
        <v>5327</v>
      </c>
      <c r="K28" s="424">
        <v>0</v>
      </c>
      <c r="L28" s="424">
        <v>0</v>
      </c>
      <c r="M28" s="424">
        <v>0</v>
      </c>
      <c r="N28" s="425">
        <f t="shared" si="2"/>
        <v>0</v>
      </c>
      <c r="O28" s="842">
        <v>0</v>
      </c>
      <c r="P28" s="842">
        <v>14</v>
      </c>
      <c r="Q28" s="842">
        <v>0</v>
      </c>
      <c r="R28" s="844">
        <f t="shared" si="3"/>
        <v>14</v>
      </c>
    </row>
    <row r="29" spans="1:18" ht="17.100000000000001" customHeight="1">
      <c r="A29" s="422">
        <v>19</v>
      </c>
      <c r="B29" s="423" t="s">
        <v>670</v>
      </c>
      <c r="C29" s="424">
        <f>'AT3A_cvrg(Insti)_PY (2)'!C30+'AT3B_cvrg(Insti)_UPY  (2)'!C29+'AT3C_cvrg(Insti)_UPY  (2)'!C29</f>
        <v>11</v>
      </c>
      <c r="D29" s="424">
        <f>'AT3A_cvrg(Insti)_PY (2)'!D30+'AT3B_cvrg(Insti)_UPY  (2)'!D29+'AT3C_cvrg(Insti)_UPY  (2)'!D29</f>
        <v>6017</v>
      </c>
      <c r="E29" s="424">
        <v>0</v>
      </c>
      <c r="F29" s="425">
        <f t="shared" si="0"/>
        <v>6028</v>
      </c>
      <c r="G29" s="425">
        <v>0</v>
      </c>
      <c r="H29" s="425">
        <v>6816</v>
      </c>
      <c r="I29" s="425">
        <v>11</v>
      </c>
      <c r="J29" s="425">
        <f t="shared" si="1"/>
        <v>6827</v>
      </c>
      <c r="K29" s="424">
        <v>0</v>
      </c>
      <c r="L29" s="424">
        <v>0</v>
      </c>
      <c r="M29" s="424">
        <v>0</v>
      </c>
      <c r="N29" s="425">
        <f t="shared" si="2"/>
        <v>0</v>
      </c>
      <c r="O29" s="842">
        <v>0</v>
      </c>
      <c r="P29" s="842">
        <v>17</v>
      </c>
      <c r="Q29" s="842">
        <v>0</v>
      </c>
      <c r="R29" s="844">
        <f t="shared" si="3"/>
        <v>17</v>
      </c>
    </row>
    <row r="30" spans="1:18" ht="17.100000000000001" customHeight="1">
      <c r="A30" s="422">
        <v>20</v>
      </c>
      <c r="B30" s="423" t="s">
        <v>671</v>
      </c>
      <c r="C30" s="424">
        <f>'AT3A_cvrg(Insti)_PY (2)'!C31+'AT3B_cvrg(Insti)_UPY  (2)'!C30+'AT3C_cvrg(Insti)_UPY  (2)'!C30</f>
        <v>3</v>
      </c>
      <c r="D30" s="424">
        <f>'AT3A_cvrg(Insti)_PY (2)'!D31+'AT3B_cvrg(Insti)_UPY  (2)'!D30+'AT3C_cvrg(Insti)_UPY  (2)'!D30</f>
        <v>4294</v>
      </c>
      <c r="E30" s="424">
        <v>0</v>
      </c>
      <c r="F30" s="425">
        <f t="shared" si="0"/>
        <v>4297</v>
      </c>
      <c r="G30" s="425">
        <v>2</v>
      </c>
      <c r="H30" s="425">
        <v>4917</v>
      </c>
      <c r="I30" s="425">
        <v>0</v>
      </c>
      <c r="J30" s="425">
        <f t="shared" si="1"/>
        <v>4919</v>
      </c>
      <c r="K30" s="424">
        <v>0</v>
      </c>
      <c r="L30" s="424">
        <v>0</v>
      </c>
      <c r="M30" s="424">
        <v>0</v>
      </c>
      <c r="N30" s="425">
        <f t="shared" si="2"/>
        <v>0</v>
      </c>
      <c r="O30" s="842">
        <v>0</v>
      </c>
      <c r="P30" s="842">
        <v>20</v>
      </c>
      <c r="Q30" s="842">
        <v>0</v>
      </c>
      <c r="R30" s="844">
        <f t="shared" si="3"/>
        <v>20</v>
      </c>
    </row>
    <row r="31" spans="1:18" ht="17.100000000000001" customHeight="1">
      <c r="A31" s="422">
        <v>21</v>
      </c>
      <c r="B31" s="423" t="s">
        <v>672</v>
      </c>
      <c r="C31" s="424">
        <f>'AT3A_cvrg(Insti)_PY (2)'!C32+'AT3B_cvrg(Insti)_UPY  (2)'!C31+'AT3C_cvrg(Insti)_UPY  (2)'!C31</f>
        <v>0</v>
      </c>
      <c r="D31" s="424">
        <f>'AT3A_cvrg(Insti)_PY (2)'!D32+'AT3B_cvrg(Insti)_UPY  (2)'!D31+'AT3C_cvrg(Insti)_UPY  (2)'!D31</f>
        <v>800</v>
      </c>
      <c r="E31" s="424">
        <v>0</v>
      </c>
      <c r="F31" s="425">
        <f t="shared" si="0"/>
        <v>800</v>
      </c>
      <c r="G31" s="425">
        <v>0</v>
      </c>
      <c r="H31" s="425">
        <v>818</v>
      </c>
      <c r="I31" s="425">
        <v>0</v>
      </c>
      <c r="J31" s="425">
        <f t="shared" si="1"/>
        <v>818</v>
      </c>
      <c r="K31" s="424">
        <v>0</v>
      </c>
      <c r="L31" s="424">
        <v>0</v>
      </c>
      <c r="M31" s="424">
        <v>0</v>
      </c>
      <c r="N31" s="425">
        <f t="shared" si="2"/>
        <v>0</v>
      </c>
      <c r="O31" s="842">
        <v>0</v>
      </c>
      <c r="P31" s="842">
        <v>2</v>
      </c>
      <c r="Q31" s="842">
        <v>0</v>
      </c>
      <c r="R31" s="844">
        <f t="shared" si="3"/>
        <v>2</v>
      </c>
    </row>
    <row r="32" spans="1:18" ht="17.100000000000001" customHeight="1">
      <c r="A32" s="422">
        <v>22</v>
      </c>
      <c r="B32" s="423" t="s">
        <v>673</v>
      </c>
      <c r="C32" s="424">
        <f>'AT3A_cvrg(Insti)_PY (2)'!C33+'AT3B_cvrg(Insti)_UPY  (2)'!C32+'AT3C_cvrg(Insti)_UPY  (2)'!C32</f>
        <v>0</v>
      </c>
      <c r="D32" s="424">
        <f>'AT3A_cvrg(Insti)_PY (2)'!D33+'AT3B_cvrg(Insti)_UPY  (2)'!D32+'AT3C_cvrg(Insti)_UPY  (2)'!D32</f>
        <v>1675</v>
      </c>
      <c r="E32" s="424">
        <v>0</v>
      </c>
      <c r="F32" s="425">
        <f t="shared" si="0"/>
        <v>1675</v>
      </c>
      <c r="G32" s="425">
        <v>0</v>
      </c>
      <c r="H32" s="425">
        <v>0</v>
      </c>
      <c r="I32" s="425">
        <v>0</v>
      </c>
      <c r="J32" s="425">
        <f t="shared" si="1"/>
        <v>0</v>
      </c>
      <c r="K32" s="424">
        <v>0</v>
      </c>
      <c r="L32" s="424">
        <v>0</v>
      </c>
      <c r="M32" s="424">
        <v>0</v>
      </c>
      <c r="N32" s="425">
        <f t="shared" si="2"/>
        <v>0</v>
      </c>
      <c r="O32" s="842">
        <v>0</v>
      </c>
      <c r="P32" s="842">
        <v>6</v>
      </c>
      <c r="Q32" s="842">
        <v>0</v>
      </c>
      <c r="R32" s="844">
        <f t="shared" si="3"/>
        <v>6</v>
      </c>
    </row>
    <row r="33" spans="1:39" ht="17.100000000000001" customHeight="1">
      <c r="A33" s="422">
        <v>23</v>
      </c>
      <c r="B33" s="423" t="s">
        <v>674</v>
      </c>
      <c r="C33" s="424">
        <f>'AT3A_cvrg(Insti)_PY (2)'!C34+'AT3B_cvrg(Insti)_UPY  (2)'!C33+'AT3C_cvrg(Insti)_UPY  (2)'!C33</f>
        <v>1</v>
      </c>
      <c r="D33" s="424">
        <f>'AT3A_cvrg(Insti)_PY (2)'!D34+'AT3B_cvrg(Insti)_UPY  (2)'!D33+'AT3C_cvrg(Insti)_UPY  (2)'!D33</f>
        <v>2328</v>
      </c>
      <c r="E33" s="424">
        <v>0</v>
      </c>
      <c r="F33" s="425">
        <f t="shared" si="0"/>
        <v>2329</v>
      </c>
      <c r="G33" s="425">
        <v>0</v>
      </c>
      <c r="H33" s="425">
        <v>0</v>
      </c>
      <c r="I33" s="425">
        <v>0</v>
      </c>
      <c r="J33" s="425">
        <f t="shared" si="1"/>
        <v>0</v>
      </c>
      <c r="K33" s="424">
        <v>0</v>
      </c>
      <c r="L33" s="424">
        <v>0</v>
      </c>
      <c r="M33" s="424">
        <v>0</v>
      </c>
      <c r="N33" s="425">
        <f t="shared" si="2"/>
        <v>0</v>
      </c>
      <c r="O33" s="842">
        <v>0</v>
      </c>
      <c r="P33" s="842">
        <v>12</v>
      </c>
      <c r="Q33" s="842">
        <v>0</v>
      </c>
      <c r="R33" s="844">
        <f t="shared" si="3"/>
        <v>12</v>
      </c>
    </row>
    <row r="34" spans="1:39" s="428" customFormat="1" ht="17.100000000000001" customHeight="1">
      <c r="A34" s="426">
        <v>24</v>
      </c>
      <c r="B34" s="423" t="s">
        <v>675</v>
      </c>
      <c r="C34" s="424">
        <f>'AT3A_cvrg(Insti)_PY (2)'!C35+'AT3B_cvrg(Insti)_UPY  (2)'!C34+'AT3C_cvrg(Insti)_UPY  (2)'!C34</f>
        <v>1</v>
      </c>
      <c r="D34" s="424">
        <f>'AT3A_cvrg(Insti)_PY (2)'!D35+'AT3B_cvrg(Insti)_UPY  (2)'!D34+'AT3C_cvrg(Insti)_UPY  (2)'!D34</f>
        <v>461</v>
      </c>
      <c r="E34" s="424">
        <v>0</v>
      </c>
      <c r="F34" s="425">
        <f t="shared" si="0"/>
        <v>462</v>
      </c>
      <c r="G34" s="425">
        <v>0</v>
      </c>
      <c r="H34" s="425">
        <v>14</v>
      </c>
      <c r="I34" s="425">
        <v>0</v>
      </c>
      <c r="J34" s="425">
        <f t="shared" si="1"/>
        <v>14</v>
      </c>
      <c r="K34" s="424">
        <v>0</v>
      </c>
      <c r="L34" s="424">
        <v>0</v>
      </c>
      <c r="M34" s="424">
        <v>0</v>
      </c>
      <c r="N34" s="425">
        <f t="shared" si="2"/>
        <v>0</v>
      </c>
      <c r="O34" s="842">
        <v>0</v>
      </c>
      <c r="P34" s="842">
        <v>0</v>
      </c>
      <c r="Q34" s="842">
        <v>0</v>
      </c>
      <c r="R34" s="844">
        <f t="shared" si="3"/>
        <v>0</v>
      </c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/>
      <c r="AJ34" s="427"/>
      <c r="AK34" s="427"/>
      <c r="AL34" s="427"/>
      <c r="AM34" s="427"/>
    </row>
    <row r="35" spans="1:39" ht="17.100000000000001" customHeight="1">
      <c r="A35" s="993" t="s">
        <v>16</v>
      </c>
      <c r="B35" s="994"/>
      <c r="C35" s="845">
        <f>SUM(C11:C34)</f>
        <v>603</v>
      </c>
      <c r="D35" s="845">
        <f>SUM(D11:D34)</f>
        <v>81645</v>
      </c>
      <c r="E35" s="845">
        <f>SUM(E11:E34)</f>
        <v>0</v>
      </c>
      <c r="F35" s="845">
        <f t="shared" si="0"/>
        <v>82248</v>
      </c>
      <c r="G35" s="845">
        <f>SUM(G11:G34)</f>
        <v>65</v>
      </c>
      <c r="H35" s="845">
        <f>SUM(H11:H34)</f>
        <v>80966</v>
      </c>
      <c r="I35" s="845">
        <f>SUM(I11:I34)</f>
        <v>551</v>
      </c>
      <c r="J35" s="845">
        <f t="shared" si="1"/>
        <v>81582</v>
      </c>
      <c r="K35" s="845">
        <f>SUM(K11:K34)</f>
        <v>0</v>
      </c>
      <c r="L35" s="845">
        <f>SUM(L11:L34)</f>
        <v>0</v>
      </c>
      <c r="M35" s="845">
        <f>SUM(M11:M34)</f>
        <v>0</v>
      </c>
      <c r="N35" s="845">
        <f t="shared" si="2"/>
        <v>0</v>
      </c>
      <c r="O35" s="847">
        <f>SUM(O11:O34)</f>
        <v>0</v>
      </c>
      <c r="P35" s="847">
        <f>SUM(P11:P34)</f>
        <v>274</v>
      </c>
      <c r="Q35" s="847">
        <f>SUM(Q11:Q34)</f>
        <v>0</v>
      </c>
      <c r="R35" s="846">
        <f t="shared" si="3"/>
        <v>274</v>
      </c>
    </row>
    <row r="37" spans="1:39" ht="15" customHeight="1">
      <c r="A37" s="848"/>
      <c r="B37" s="1317" t="s">
        <v>1116</v>
      </c>
      <c r="C37" s="1317"/>
      <c r="D37" s="1317"/>
      <c r="E37" s="1317"/>
      <c r="F37" s="1317"/>
      <c r="G37" s="1317"/>
      <c r="H37" s="1317"/>
      <c r="I37" s="1317"/>
      <c r="J37" s="1317"/>
      <c r="K37" s="1317"/>
      <c r="L37" s="1317"/>
      <c r="M37" s="1317"/>
      <c r="N37" s="848"/>
      <c r="O37" s="848"/>
      <c r="P37" s="848"/>
    </row>
    <row r="38" spans="1:39">
      <c r="A38" s="848"/>
      <c r="B38" s="848"/>
      <c r="C38" s="848"/>
      <c r="D38" s="848"/>
      <c r="E38" s="848"/>
      <c r="F38" s="848"/>
      <c r="G38" s="848"/>
      <c r="H38" s="848"/>
      <c r="I38" s="848"/>
      <c r="J38" s="848"/>
      <c r="K38" s="848"/>
      <c r="L38" s="848"/>
      <c r="M38" s="848"/>
      <c r="N38" s="848"/>
      <c r="O38" s="848"/>
      <c r="P38" s="848"/>
    </row>
    <row r="39" spans="1:39" ht="30.75" customHeight="1">
      <c r="A39" s="848"/>
      <c r="B39" s="848"/>
      <c r="C39" s="848"/>
      <c r="D39" s="848"/>
      <c r="E39" s="848"/>
      <c r="F39" s="848"/>
      <c r="G39" s="848"/>
      <c r="H39" s="848"/>
      <c r="I39" s="848"/>
      <c r="J39" s="848"/>
      <c r="K39" s="848"/>
      <c r="L39" s="848"/>
      <c r="M39" s="848"/>
      <c r="N39" s="848"/>
      <c r="O39" s="848"/>
      <c r="P39" s="848"/>
    </row>
    <row r="40" spans="1:39" ht="30.75" customHeight="1">
      <c r="A40" s="429"/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</row>
    <row r="41" spans="1:39" ht="24.75" customHeight="1">
      <c r="A41" s="429"/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</row>
    <row r="42" spans="1:39">
      <c r="A42" s="9" t="s">
        <v>1117</v>
      </c>
      <c r="B42" s="431"/>
      <c r="C42" s="431"/>
      <c r="D42" s="432"/>
      <c r="E42" s="1316" t="s">
        <v>849</v>
      </c>
      <c r="F42" s="1316"/>
      <c r="G42" s="1316"/>
      <c r="H42" s="1316"/>
      <c r="J42" s="433"/>
      <c r="K42" s="433"/>
      <c r="L42" s="1001" t="s">
        <v>846</v>
      </c>
      <c r="M42" s="1001"/>
      <c r="N42" s="1001"/>
      <c r="O42" s="1001"/>
      <c r="P42" s="1001"/>
    </row>
    <row r="43" spans="1:39" s="404" customFormat="1" ht="12.75">
      <c r="A43" s="431"/>
      <c r="B43" s="431"/>
      <c r="C43" s="431"/>
      <c r="D43" s="431"/>
      <c r="E43" s="1316" t="s">
        <v>850</v>
      </c>
      <c r="F43" s="1316"/>
      <c r="G43" s="1316"/>
      <c r="H43" s="1316"/>
      <c r="J43" s="433"/>
      <c r="K43" s="433"/>
      <c r="L43" s="1001" t="s">
        <v>845</v>
      </c>
      <c r="M43" s="1001"/>
      <c r="N43" s="1001"/>
      <c r="O43" s="1001"/>
      <c r="P43" s="1001"/>
      <c r="Q43" s="430"/>
      <c r="R43" s="434"/>
    </row>
    <row r="44" spans="1:39" s="404" customFormat="1" ht="12.75" customHeight="1">
      <c r="E44" s="1316" t="s">
        <v>851</v>
      </c>
      <c r="F44" s="1316"/>
      <c r="G44" s="1316"/>
      <c r="H44" s="1316"/>
      <c r="J44" s="430"/>
      <c r="K44" s="411"/>
      <c r="L44" s="411"/>
      <c r="M44" s="411"/>
      <c r="N44" s="411"/>
      <c r="O44" s="411"/>
      <c r="P44" s="411"/>
      <c r="Q44" s="411"/>
      <c r="R44" s="411"/>
    </row>
    <row r="45" spans="1:39" s="404" customFormat="1" ht="12.75" customHeight="1">
      <c r="J45" s="411"/>
      <c r="K45" s="411"/>
      <c r="L45" s="411"/>
      <c r="M45" s="411"/>
      <c r="N45" s="411"/>
      <c r="O45" s="411"/>
      <c r="P45" s="411"/>
      <c r="Q45" s="411"/>
      <c r="R45" s="411"/>
    </row>
    <row r="46" spans="1:39" s="404" customFormat="1" ht="12.75">
      <c r="A46" s="430"/>
      <c r="B46" s="430"/>
      <c r="K46" s="430"/>
      <c r="L46" s="430"/>
      <c r="M46" s="430"/>
      <c r="N46" s="430"/>
      <c r="O46" s="430"/>
      <c r="P46" s="430"/>
      <c r="Q46" s="411"/>
      <c r="R46" s="411"/>
    </row>
  </sheetData>
  <mergeCells count="16">
    <mergeCell ref="E44:H44"/>
    <mergeCell ref="A35:B35"/>
    <mergeCell ref="E42:H42"/>
    <mergeCell ref="L42:P42"/>
    <mergeCell ref="E43:H43"/>
    <mergeCell ref="L43:P43"/>
    <mergeCell ref="B37:M37"/>
    <mergeCell ref="G1:M1"/>
    <mergeCell ref="E2:O2"/>
    <mergeCell ref="B4:S4"/>
    <mergeCell ref="A8:A9"/>
    <mergeCell ref="B8:B9"/>
    <mergeCell ref="C8:F8"/>
    <mergeCell ref="G8:J8"/>
    <mergeCell ref="K8:N8"/>
    <mergeCell ref="O8:R8"/>
  </mergeCell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S42"/>
  <sheetViews>
    <sheetView topLeftCell="A16" zoomScale="80" zoomScaleNormal="80" zoomScaleSheetLayoutView="100" workbookViewId="0">
      <selection activeCell="A40" sqref="A40"/>
    </sheetView>
  </sheetViews>
  <sheetFormatPr defaultColWidth="9.140625" defaultRowHeight="15"/>
  <cols>
    <col min="1" max="1" width="7.85546875" style="409" customWidth="1"/>
    <col min="2" max="2" width="14.85546875" style="409" customWidth="1"/>
    <col min="3" max="3" width="15.42578125" style="409" customWidth="1"/>
    <col min="4" max="4" width="14.85546875" style="409" customWidth="1"/>
    <col min="5" max="5" width="11.85546875" style="409" customWidth="1"/>
    <col min="6" max="6" width="9.85546875" style="409" customWidth="1"/>
    <col min="7" max="7" width="12.7109375" style="409" customWidth="1"/>
    <col min="8" max="9" width="11" style="409" customWidth="1"/>
    <col min="10" max="10" width="14.140625" style="409" customWidth="1"/>
    <col min="11" max="11" width="12.28515625" style="409" customWidth="1"/>
    <col min="12" max="12" width="13.140625" style="409" customWidth="1"/>
    <col min="13" max="13" width="9.7109375" style="409" customWidth="1"/>
    <col min="14" max="14" width="9.5703125" style="409" customWidth="1"/>
    <col min="15" max="15" width="12.7109375" style="409" customWidth="1"/>
    <col min="16" max="16" width="13.28515625" style="409" customWidth="1"/>
    <col min="17" max="17" width="11.28515625" style="409" customWidth="1"/>
    <col min="18" max="18" width="9.28515625" style="409" customWidth="1"/>
    <col min="19" max="19" width="9.140625" style="409"/>
    <col min="20" max="20" width="12.28515625" style="409" customWidth="1"/>
    <col min="21" max="16384" width="9.140625" style="409"/>
  </cols>
  <sheetData>
    <row r="1" spans="1:20" s="404" customFormat="1" ht="15.75">
      <c r="C1" s="435"/>
      <c r="D1" s="435"/>
      <c r="E1" s="435"/>
      <c r="F1" s="435"/>
      <c r="G1" s="435"/>
      <c r="H1" s="435"/>
      <c r="I1" s="436" t="s">
        <v>0</v>
      </c>
      <c r="J1" s="435"/>
      <c r="Q1" s="1188" t="s">
        <v>1035</v>
      </c>
      <c r="R1" s="1188"/>
    </row>
    <row r="2" spans="1:20" s="404" customFormat="1" ht="20.25">
      <c r="G2" s="1005" t="s">
        <v>857</v>
      </c>
      <c r="H2" s="1005"/>
      <c r="I2" s="1005"/>
      <c r="J2" s="1005"/>
      <c r="K2" s="1005"/>
      <c r="L2" s="1005"/>
      <c r="M2" s="1005"/>
      <c r="N2" s="437"/>
      <c r="O2" s="437"/>
      <c r="P2" s="437"/>
      <c r="Q2" s="437"/>
    </row>
    <row r="3" spans="1:20" s="404" customFormat="1" ht="20.25">
      <c r="G3" s="408"/>
      <c r="H3" s="408"/>
      <c r="I3" s="408"/>
      <c r="J3" s="408"/>
      <c r="K3" s="408"/>
      <c r="L3" s="408"/>
      <c r="M3" s="408"/>
      <c r="N3" s="437"/>
      <c r="O3" s="437"/>
      <c r="P3" s="437"/>
      <c r="Q3" s="437"/>
    </row>
    <row r="4" spans="1:20" ht="18">
      <c r="B4" s="1308" t="s">
        <v>1036</v>
      </c>
      <c r="C4" s="1308"/>
      <c r="D4" s="1308"/>
      <c r="E4" s="1308"/>
      <c r="F4" s="1308"/>
      <c r="G4" s="1308"/>
      <c r="H4" s="1308"/>
      <c r="I4" s="1308"/>
      <c r="J4" s="1308"/>
      <c r="K4" s="1308"/>
      <c r="L4" s="1308"/>
      <c r="M4" s="1308"/>
      <c r="N4" s="1308"/>
      <c r="O4" s="1308"/>
      <c r="P4" s="1308"/>
      <c r="Q4" s="1308"/>
      <c r="R4" s="1308"/>
      <c r="S4" s="1308"/>
      <c r="T4" s="1308"/>
    </row>
    <row r="5" spans="1:20" ht="15.75">
      <c r="C5" s="410"/>
      <c r="D5" s="438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</row>
    <row r="6" spans="1:20">
      <c r="A6" s="411" t="s">
        <v>700</v>
      </c>
      <c r="B6" s="411"/>
    </row>
    <row r="7" spans="1:20">
      <c r="B7" s="412"/>
      <c r="Q7" s="439" t="s">
        <v>1037</v>
      </c>
    </row>
    <row r="8" spans="1:20" s="413" customFormat="1" ht="32.450000000000003" customHeight="1">
      <c r="A8" s="1002" t="s">
        <v>2</v>
      </c>
      <c r="B8" s="1309" t="s">
        <v>3</v>
      </c>
      <c r="C8" s="1311" t="s">
        <v>1038</v>
      </c>
      <c r="D8" s="1311"/>
      <c r="E8" s="1311"/>
      <c r="F8" s="1311"/>
      <c r="G8" s="1311" t="s">
        <v>1039</v>
      </c>
      <c r="H8" s="1311"/>
      <c r="I8" s="1311"/>
      <c r="J8" s="1311"/>
      <c r="K8" s="1311" t="s">
        <v>1040</v>
      </c>
      <c r="L8" s="1311"/>
      <c r="M8" s="1311"/>
      <c r="N8" s="1311"/>
      <c r="O8" s="1311" t="s">
        <v>1041</v>
      </c>
      <c r="P8" s="1311"/>
      <c r="Q8" s="1311"/>
      <c r="R8" s="1309"/>
      <c r="S8" s="1318" t="s">
        <v>1042</v>
      </c>
    </row>
    <row r="9" spans="1:20" s="417" customFormat="1" ht="75" customHeight="1">
      <c r="A9" s="1002"/>
      <c r="B9" s="1310"/>
      <c r="C9" s="415" t="s">
        <v>1043</v>
      </c>
      <c r="D9" s="440" t="s">
        <v>1044</v>
      </c>
      <c r="E9" s="415" t="s">
        <v>1045</v>
      </c>
      <c r="F9" s="440" t="s">
        <v>1046</v>
      </c>
      <c r="G9" s="415" t="s">
        <v>1047</v>
      </c>
      <c r="H9" s="440" t="s">
        <v>1044</v>
      </c>
      <c r="I9" s="415" t="s">
        <v>1045</v>
      </c>
      <c r="J9" s="440" t="s">
        <v>1046</v>
      </c>
      <c r="K9" s="415" t="s">
        <v>1047</v>
      </c>
      <c r="L9" s="440" t="s">
        <v>1044</v>
      </c>
      <c r="M9" s="415" t="s">
        <v>1045</v>
      </c>
      <c r="N9" s="440" t="s">
        <v>1046</v>
      </c>
      <c r="O9" s="415" t="s">
        <v>1047</v>
      </c>
      <c r="P9" s="440" t="s">
        <v>1044</v>
      </c>
      <c r="Q9" s="415" t="s">
        <v>1045</v>
      </c>
      <c r="R9" s="441" t="s">
        <v>1046</v>
      </c>
      <c r="S9" s="1318"/>
    </row>
    <row r="10" spans="1:20" s="417" customFormat="1" ht="16.149999999999999" customHeight="1">
      <c r="A10" s="418">
        <v>1</v>
      </c>
      <c r="B10" s="419">
        <v>2</v>
      </c>
      <c r="C10" s="442">
        <v>3</v>
      </c>
      <c r="D10" s="442">
        <v>4</v>
      </c>
      <c r="E10" s="442">
        <v>5</v>
      </c>
      <c r="F10" s="442">
        <v>6</v>
      </c>
      <c r="G10" s="442">
        <v>7</v>
      </c>
      <c r="H10" s="442">
        <v>8</v>
      </c>
      <c r="I10" s="442">
        <v>9</v>
      </c>
      <c r="J10" s="442">
        <v>10</v>
      </c>
      <c r="K10" s="442">
        <v>11</v>
      </c>
      <c r="L10" s="442">
        <v>12</v>
      </c>
      <c r="M10" s="442">
        <v>13</v>
      </c>
      <c r="N10" s="442">
        <v>14</v>
      </c>
      <c r="O10" s="442">
        <v>15</v>
      </c>
      <c r="P10" s="442">
        <v>16</v>
      </c>
      <c r="Q10" s="442">
        <v>17</v>
      </c>
      <c r="R10" s="443">
        <v>18</v>
      </c>
      <c r="S10" s="444">
        <v>19</v>
      </c>
    </row>
    <row r="11" spans="1:20" s="417" customFormat="1" ht="18" customHeight="1">
      <c r="A11" s="422">
        <v>1</v>
      </c>
      <c r="B11" s="423" t="s">
        <v>652</v>
      </c>
      <c r="C11" s="445">
        <v>13</v>
      </c>
      <c r="D11" s="445">
        <v>13</v>
      </c>
      <c r="E11" s="445">
        <v>2.87</v>
      </c>
      <c r="F11" s="446">
        <f>E11*D11</f>
        <v>37.31</v>
      </c>
      <c r="G11" s="445">
        <v>0</v>
      </c>
      <c r="H11" s="445">
        <v>0</v>
      </c>
      <c r="I11" s="445">
        <v>0</v>
      </c>
      <c r="J11" s="445">
        <f t="shared" ref="J11:J35" si="0">SUM(G11:I11)</f>
        <v>0</v>
      </c>
      <c r="K11" s="445">
        <v>0</v>
      </c>
      <c r="L11" s="445">
        <v>0</v>
      </c>
      <c r="M11" s="445">
        <v>0</v>
      </c>
      <c r="N11" s="445">
        <f t="shared" ref="N11:N35" si="1">SUM(K11:M11)</f>
        <v>0</v>
      </c>
      <c r="O11" s="445">
        <v>0</v>
      </c>
      <c r="P11" s="445">
        <v>0</v>
      </c>
      <c r="Q11" s="445">
        <v>0</v>
      </c>
      <c r="R11" s="445">
        <f t="shared" ref="R11:S34" si="2">SUM(O11:Q11)</f>
        <v>0</v>
      </c>
      <c r="S11" s="447">
        <f t="shared" si="2"/>
        <v>0</v>
      </c>
    </row>
    <row r="12" spans="1:20" s="417" customFormat="1" ht="18" customHeight="1">
      <c r="A12" s="422">
        <v>2</v>
      </c>
      <c r="B12" s="423" t="s">
        <v>653</v>
      </c>
      <c r="C12" s="445">
        <v>23</v>
      </c>
      <c r="D12" s="445">
        <v>23</v>
      </c>
      <c r="E12" s="445">
        <v>2.87</v>
      </c>
      <c r="F12" s="446">
        <f t="shared" ref="F12:F35" si="3">E12*D12</f>
        <v>66.010000000000005</v>
      </c>
      <c r="G12" s="445">
        <v>0</v>
      </c>
      <c r="H12" s="445">
        <v>0</v>
      </c>
      <c r="I12" s="445">
        <v>0</v>
      </c>
      <c r="J12" s="445">
        <f t="shared" si="0"/>
        <v>0</v>
      </c>
      <c r="K12" s="445">
        <v>0</v>
      </c>
      <c r="L12" s="445">
        <v>0</v>
      </c>
      <c r="M12" s="445">
        <v>0</v>
      </c>
      <c r="N12" s="445">
        <f t="shared" si="1"/>
        <v>0</v>
      </c>
      <c r="O12" s="445">
        <v>0</v>
      </c>
      <c r="P12" s="445">
        <v>0</v>
      </c>
      <c r="Q12" s="445">
        <v>0</v>
      </c>
      <c r="R12" s="445">
        <f t="shared" si="2"/>
        <v>0</v>
      </c>
      <c r="S12" s="447">
        <f t="shared" si="2"/>
        <v>0</v>
      </c>
    </row>
    <row r="13" spans="1:20" s="417" customFormat="1" ht="18" customHeight="1">
      <c r="A13" s="422">
        <v>3</v>
      </c>
      <c r="B13" s="423" t="s">
        <v>654</v>
      </c>
      <c r="C13" s="445">
        <v>16</v>
      </c>
      <c r="D13" s="445">
        <v>16</v>
      </c>
      <c r="E13" s="445">
        <v>2.87</v>
      </c>
      <c r="F13" s="446">
        <f t="shared" si="3"/>
        <v>45.92</v>
      </c>
      <c r="G13" s="445">
        <v>0</v>
      </c>
      <c r="H13" s="445">
        <v>0</v>
      </c>
      <c r="I13" s="445">
        <v>0</v>
      </c>
      <c r="J13" s="445">
        <f t="shared" si="0"/>
        <v>0</v>
      </c>
      <c r="K13" s="445">
        <v>0</v>
      </c>
      <c r="L13" s="445">
        <v>0</v>
      </c>
      <c r="M13" s="445">
        <v>0</v>
      </c>
      <c r="N13" s="445">
        <f t="shared" si="1"/>
        <v>0</v>
      </c>
      <c r="O13" s="445">
        <v>0</v>
      </c>
      <c r="P13" s="445">
        <v>0</v>
      </c>
      <c r="Q13" s="445">
        <v>0</v>
      </c>
      <c r="R13" s="445">
        <f t="shared" si="2"/>
        <v>0</v>
      </c>
      <c r="S13" s="447">
        <f t="shared" si="2"/>
        <v>0</v>
      </c>
    </row>
    <row r="14" spans="1:20" s="417" customFormat="1" ht="18" customHeight="1">
      <c r="A14" s="422">
        <v>4</v>
      </c>
      <c r="B14" s="423" t="s">
        <v>655</v>
      </c>
      <c r="C14" s="445">
        <v>10</v>
      </c>
      <c r="D14" s="445">
        <v>10</v>
      </c>
      <c r="E14" s="445">
        <v>2.87</v>
      </c>
      <c r="F14" s="446">
        <f t="shared" si="3"/>
        <v>28.700000000000003</v>
      </c>
      <c r="G14" s="445">
        <v>0</v>
      </c>
      <c r="H14" s="445">
        <v>0</v>
      </c>
      <c r="I14" s="445">
        <v>0</v>
      </c>
      <c r="J14" s="445">
        <f t="shared" si="0"/>
        <v>0</v>
      </c>
      <c r="K14" s="445">
        <v>0</v>
      </c>
      <c r="L14" s="445">
        <v>0</v>
      </c>
      <c r="M14" s="445">
        <v>0</v>
      </c>
      <c r="N14" s="445">
        <f t="shared" si="1"/>
        <v>0</v>
      </c>
      <c r="O14" s="445">
        <v>0</v>
      </c>
      <c r="P14" s="445">
        <v>0</v>
      </c>
      <c r="Q14" s="445">
        <v>0</v>
      </c>
      <c r="R14" s="445">
        <f t="shared" si="2"/>
        <v>0</v>
      </c>
      <c r="S14" s="447">
        <f t="shared" si="2"/>
        <v>0</v>
      </c>
    </row>
    <row r="15" spans="1:20" s="417" customFormat="1" ht="18" customHeight="1">
      <c r="A15" s="422">
        <v>5</v>
      </c>
      <c r="B15" s="423" t="s">
        <v>656</v>
      </c>
      <c r="C15" s="445">
        <v>7</v>
      </c>
      <c r="D15" s="445">
        <v>7</v>
      </c>
      <c r="E15" s="445">
        <v>2.87</v>
      </c>
      <c r="F15" s="446">
        <f t="shared" si="3"/>
        <v>20.09</v>
      </c>
      <c r="G15" s="445">
        <v>0</v>
      </c>
      <c r="H15" s="445">
        <v>0</v>
      </c>
      <c r="I15" s="445">
        <v>0</v>
      </c>
      <c r="J15" s="445">
        <f t="shared" si="0"/>
        <v>0</v>
      </c>
      <c r="K15" s="445">
        <v>0</v>
      </c>
      <c r="L15" s="445">
        <v>0</v>
      </c>
      <c r="M15" s="445">
        <v>0</v>
      </c>
      <c r="N15" s="445">
        <f t="shared" si="1"/>
        <v>0</v>
      </c>
      <c r="O15" s="445">
        <v>0</v>
      </c>
      <c r="P15" s="445">
        <v>0</v>
      </c>
      <c r="Q15" s="445">
        <v>0</v>
      </c>
      <c r="R15" s="445">
        <f t="shared" si="2"/>
        <v>0</v>
      </c>
      <c r="S15" s="447">
        <f t="shared" si="2"/>
        <v>0</v>
      </c>
    </row>
    <row r="16" spans="1:20" s="417" customFormat="1" ht="18" customHeight="1">
      <c r="A16" s="422">
        <v>6</v>
      </c>
      <c r="B16" s="423" t="s">
        <v>657</v>
      </c>
      <c r="C16" s="445">
        <v>3</v>
      </c>
      <c r="D16" s="445">
        <v>3</v>
      </c>
      <c r="E16" s="445">
        <v>2.87</v>
      </c>
      <c r="F16" s="446">
        <f t="shared" si="3"/>
        <v>8.61</v>
      </c>
      <c r="G16" s="445">
        <v>0</v>
      </c>
      <c r="H16" s="445">
        <v>0</v>
      </c>
      <c r="I16" s="445">
        <v>0</v>
      </c>
      <c r="J16" s="445">
        <f t="shared" si="0"/>
        <v>0</v>
      </c>
      <c r="K16" s="445">
        <v>0</v>
      </c>
      <c r="L16" s="445">
        <v>0</v>
      </c>
      <c r="M16" s="445">
        <v>0</v>
      </c>
      <c r="N16" s="445">
        <f t="shared" si="1"/>
        <v>0</v>
      </c>
      <c r="O16" s="445">
        <v>0</v>
      </c>
      <c r="P16" s="445">
        <v>0</v>
      </c>
      <c r="Q16" s="445">
        <v>0</v>
      </c>
      <c r="R16" s="445">
        <f t="shared" si="2"/>
        <v>0</v>
      </c>
      <c r="S16" s="447">
        <f t="shared" si="2"/>
        <v>0</v>
      </c>
    </row>
    <row r="17" spans="1:45" s="417" customFormat="1" ht="18" customHeight="1">
      <c r="A17" s="422">
        <v>7</v>
      </c>
      <c r="B17" s="423" t="s">
        <v>658</v>
      </c>
      <c r="C17" s="445">
        <v>2</v>
      </c>
      <c r="D17" s="445">
        <v>2</v>
      </c>
      <c r="E17" s="445">
        <v>2.87</v>
      </c>
      <c r="F17" s="446">
        <f t="shared" si="3"/>
        <v>5.74</v>
      </c>
      <c r="G17" s="445">
        <v>0</v>
      </c>
      <c r="H17" s="445">
        <v>0</v>
      </c>
      <c r="I17" s="445">
        <v>0</v>
      </c>
      <c r="J17" s="445">
        <f t="shared" si="0"/>
        <v>0</v>
      </c>
      <c r="K17" s="445">
        <v>0</v>
      </c>
      <c r="L17" s="445">
        <v>0</v>
      </c>
      <c r="M17" s="445">
        <v>0</v>
      </c>
      <c r="N17" s="445">
        <f t="shared" si="1"/>
        <v>0</v>
      </c>
      <c r="O17" s="445">
        <v>0</v>
      </c>
      <c r="P17" s="445">
        <v>0</v>
      </c>
      <c r="Q17" s="445">
        <v>0</v>
      </c>
      <c r="R17" s="445">
        <f t="shared" si="2"/>
        <v>0</v>
      </c>
      <c r="S17" s="447">
        <f t="shared" si="2"/>
        <v>0</v>
      </c>
    </row>
    <row r="18" spans="1:45" ht="18" customHeight="1">
      <c r="A18" s="422">
        <v>8</v>
      </c>
      <c r="B18" s="423" t="s">
        <v>659</v>
      </c>
      <c r="C18" s="445">
        <v>2</v>
      </c>
      <c r="D18" s="445">
        <v>2</v>
      </c>
      <c r="E18" s="445">
        <v>2.87</v>
      </c>
      <c r="F18" s="446">
        <f t="shared" si="3"/>
        <v>5.74</v>
      </c>
      <c r="G18" s="445">
        <v>0</v>
      </c>
      <c r="H18" s="445">
        <v>0</v>
      </c>
      <c r="I18" s="445">
        <v>0</v>
      </c>
      <c r="J18" s="445">
        <f t="shared" si="0"/>
        <v>0</v>
      </c>
      <c r="K18" s="445">
        <v>0</v>
      </c>
      <c r="L18" s="445">
        <v>0</v>
      </c>
      <c r="M18" s="445">
        <v>0</v>
      </c>
      <c r="N18" s="445">
        <f t="shared" si="1"/>
        <v>0</v>
      </c>
      <c r="O18" s="445">
        <v>0</v>
      </c>
      <c r="P18" s="445">
        <v>0</v>
      </c>
      <c r="Q18" s="445">
        <v>0</v>
      </c>
      <c r="R18" s="445">
        <f t="shared" si="2"/>
        <v>0</v>
      </c>
      <c r="S18" s="447">
        <f t="shared" si="2"/>
        <v>0</v>
      </c>
    </row>
    <row r="19" spans="1:45" ht="18" customHeight="1">
      <c r="A19" s="422">
        <v>9</v>
      </c>
      <c r="B19" s="423" t="s">
        <v>660</v>
      </c>
      <c r="C19" s="445">
        <v>16</v>
      </c>
      <c r="D19" s="445">
        <v>16</v>
      </c>
      <c r="E19" s="445">
        <v>2.87</v>
      </c>
      <c r="F19" s="446">
        <f t="shared" si="3"/>
        <v>45.92</v>
      </c>
      <c r="G19" s="445">
        <v>0</v>
      </c>
      <c r="H19" s="445">
        <v>0</v>
      </c>
      <c r="I19" s="445">
        <v>0</v>
      </c>
      <c r="J19" s="445">
        <f t="shared" si="0"/>
        <v>0</v>
      </c>
      <c r="K19" s="445">
        <v>0</v>
      </c>
      <c r="L19" s="445">
        <v>0</v>
      </c>
      <c r="M19" s="445">
        <v>0</v>
      </c>
      <c r="N19" s="445">
        <f t="shared" si="1"/>
        <v>0</v>
      </c>
      <c r="O19" s="445">
        <v>0</v>
      </c>
      <c r="P19" s="445">
        <v>0</v>
      </c>
      <c r="Q19" s="445">
        <v>0</v>
      </c>
      <c r="R19" s="445">
        <f t="shared" si="2"/>
        <v>0</v>
      </c>
      <c r="S19" s="447">
        <f t="shared" si="2"/>
        <v>0</v>
      </c>
    </row>
    <row r="20" spans="1:45" ht="18" customHeight="1">
      <c r="A20" s="422">
        <v>10</v>
      </c>
      <c r="B20" s="423" t="s">
        <v>661</v>
      </c>
      <c r="C20" s="445">
        <v>12</v>
      </c>
      <c r="D20" s="445">
        <v>12</v>
      </c>
      <c r="E20" s="445">
        <v>2.87</v>
      </c>
      <c r="F20" s="446">
        <f t="shared" si="3"/>
        <v>34.44</v>
      </c>
      <c r="G20" s="445">
        <v>0</v>
      </c>
      <c r="H20" s="445">
        <v>0</v>
      </c>
      <c r="I20" s="445">
        <v>0</v>
      </c>
      <c r="J20" s="445">
        <f t="shared" si="0"/>
        <v>0</v>
      </c>
      <c r="K20" s="445">
        <v>0</v>
      </c>
      <c r="L20" s="445">
        <v>0</v>
      </c>
      <c r="M20" s="445">
        <v>0</v>
      </c>
      <c r="N20" s="445">
        <f t="shared" si="1"/>
        <v>0</v>
      </c>
      <c r="O20" s="445">
        <v>0</v>
      </c>
      <c r="P20" s="445">
        <v>0</v>
      </c>
      <c r="Q20" s="445">
        <v>0</v>
      </c>
      <c r="R20" s="445">
        <f t="shared" si="2"/>
        <v>0</v>
      </c>
      <c r="S20" s="447">
        <f t="shared" si="2"/>
        <v>0</v>
      </c>
    </row>
    <row r="21" spans="1:45" ht="18" customHeight="1">
      <c r="A21" s="422">
        <v>11</v>
      </c>
      <c r="B21" s="423" t="s">
        <v>662</v>
      </c>
      <c r="C21" s="445">
        <v>9</v>
      </c>
      <c r="D21" s="445">
        <v>9</v>
      </c>
      <c r="E21" s="445">
        <v>2.87</v>
      </c>
      <c r="F21" s="446">
        <f t="shared" si="3"/>
        <v>25.830000000000002</v>
      </c>
      <c r="G21" s="445">
        <v>0</v>
      </c>
      <c r="H21" s="445">
        <v>0</v>
      </c>
      <c r="I21" s="445">
        <v>0</v>
      </c>
      <c r="J21" s="445">
        <f t="shared" si="0"/>
        <v>0</v>
      </c>
      <c r="K21" s="445">
        <v>0</v>
      </c>
      <c r="L21" s="445">
        <v>0</v>
      </c>
      <c r="M21" s="445">
        <v>0</v>
      </c>
      <c r="N21" s="445">
        <f t="shared" si="1"/>
        <v>0</v>
      </c>
      <c r="O21" s="445">
        <v>0</v>
      </c>
      <c r="P21" s="445">
        <v>0</v>
      </c>
      <c r="Q21" s="445">
        <v>0</v>
      </c>
      <c r="R21" s="445">
        <f t="shared" si="2"/>
        <v>0</v>
      </c>
      <c r="S21" s="447">
        <f t="shared" si="2"/>
        <v>0</v>
      </c>
    </row>
    <row r="22" spans="1:45" s="428" customFormat="1" ht="18" customHeight="1">
      <c r="A22" s="422">
        <v>12</v>
      </c>
      <c r="B22" s="423" t="s">
        <v>663</v>
      </c>
      <c r="C22" s="445">
        <v>28</v>
      </c>
      <c r="D22" s="445">
        <v>28</v>
      </c>
      <c r="E22" s="445">
        <v>2.87</v>
      </c>
      <c r="F22" s="446">
        <f t="shared" si="3"/>
        <v>80.36</v>
      </c>
      <c r="G22" s="445">
        <v>0</v>
      </c>
      <c r="H22" s="445">
        <v>0</v>
      </c>
      <c r="I22" s="445">
        <v>0</v>
      </c>
      <c r="J22" s="445">
        <f t="shared" si="0"/>
        <v>0</v>
      </c>
      <c r="K22" s="445">
        <v>0</v>
      </c>
      <c r="L22" s="445">
        <v>0</v>
      </c>
      <c r="M22" s="445">
        <v>0</v>
      </c>
      <c r="N22" s="445">
        <f t="shared" si="1"/>
        <v>0</v>
      </c>
      <c r="O22" s="445">
        <v>0</v>
      </c>
      <c r="P22" s="445">
        <v>0</v>
      </c>
      <c r="Q22" s="445">
        <v>0</v>
      </c>
      <c r="R22" s="445">
        <f t="shared" si="2"/>
        <v>0</v>
      </c>
      <c r="S22" s="447">
        <f t="shared" si="2"/>
        <v>0</v>
      </c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</row>
    <row r="23" spans="1:45" ht="18" customHeight="1">
      <c r="A23" s="422">
        <v>13</v>
      </c>
      <c r="B23" s="423" t="s">
        <v>664</v>
      </c>
      <c r="C23" s="445">
        <v>21</v>
      </c>
      <c r="D23" s="445">
        <v>21</v>
      </c>
      <c r="E23" s="445">
        <v>2.87</v>
      </c>
      <c r="F23" s="446">
        <f t="shared" si="3"/>
        <v>60.27</v>
      </c>
      <c r="G23" s="445">
        <v>0</v>
      </c>
      <c r="H23" s="445">
        <v>0</v>
      </c>
      <c r="I23" s="445">
        <v>0</v>
      </c>
      <c r="J23" s="445">
        <f t="shared" si="0"/>
        <v>0</v>
      </c>
      <c r="K23" s="445">
        <v>0</v>
      </c>
      <c r="L23" s="445">
        <v>0</v>
      </c>
      <c r="M23" s="445">
        <v>0</v>
      </c>
      <c r="N23" s="445">
        <f t="shared" si="1"/>
        <v>0</v>
      </c>
      <c r="O23" s="445">
        <v>0</v>
      </c>
      <c r="P23" s="445">
        <v>0</v>
      </c>
      <c r="Q23" s="445">
        <v>0</v>
      </c>
      <c r="R23" s="445">
        <f t="shared" si="2"/>
        <v>0</v>
      </c>
      <c r="S23" s="447">
        <f t="shared" si="2"/>
        <v>0</v>
      </c>
    </row>
    <row r="24" spans="1:45" ht="18" customHeight="1">
      <c r="A24" s="422">
        <v>14</v>
      </c>
      <c r="B24" s="423" t="s">
        <v>665</v>
      </c>
      <c r="C24" s="445">
        <v>15</v>
      </c>
      <c r="D24" s="445">
        <v>15</v>
      </c>
      <c r="E24" s="445">
        <v>2.87</v>
      </c>
      <c r="F24" s="446">
        <f t="shared" si="3"/>
        <v>43.050000000000004</v>
      </c>
      <c r="G24" s="445">
        <v>0</v>
      </c>
      <c r="H24" s="445">
        <v>0</v>
      </c>
      <c r="I24" s="445">
        <v>0</v>
      </c>
      <c r="J24" s="445">
        <f t="shared" si="0"/>
        <v>0</v>
      </c>
      <c r="K24" s="445">
        <v>0</v>
      </c>
      <c r="L24" s="445">
        <v>0</v>
      </c>
      <c r="M24" s="445">
        <v>0</v>
      </c>
      <c r="N24" s="445">
        <f t="shared" si="1"/>
        <v>0</v>
      </c>
      <c r="O24" s="445">
        <v>0</v>
      </c>
      <c r="P24" s="445">
        <v>0</v>
      </c>
      <c r="Q24" s="445">
        <v>0</v>
      </c>
      <c r="R24" s="445">
        <f t="shared" si="2"/>
        <v>0</v>
      </c>
      <c r="S24" s="447">
        <f t="shared" si="2"/>
        <v>0</v>
      </c>
    </row>
    <row r="25" spans="1:45" ht="18" customHeight="1">
      <c r="A25" s="422">
        <v>15</v>
      </c>
      <c r="B25" s="423" t="s">
        <v>666</v>
      </c>
      <c r="C25" s="445">
        <v>10</v>
      </c>
      <c r="D25" s="445">
        <v>10</v>
      </c>
      <c r="E25" s="445">
        <v>2.87</v>
      </c>
      <c r="F25" s="446">
        <f t="shared" si="3"/>
        <v>28.700000000000003</v>
      </c>
      <c r="G25" s="445">
        <v>0</v>
      </c>
      <c r="H25" s="445">
        <v>0</v>
      </c>
      <c r="I25" s="445">
        <v>0</v>
      </c>
      <c r="J25" s="445">
        <f t="shared" si="0"/>
        <v>0</v>
      </c>
      <c r="K25" s="445">
        <v>0</v>
      </c>
      <c r="L25" s="445">
        <v>0</v>
      </c>
      <c r="M25" s="445">
        <v>0</v>
      </c>
      <c r="N25" s="445">
        <f t="shared" si="1"/>
        <v>0</v>
      </c>
      <c r="O25" s="445">
        <v>0</v>
      </c>
      <c r="P25" s="445">
        <v>0</v>
      </c>
      <c r="Q25" s="445">
        <v>0</v>
      </c>
      <c r="R25" s="445">
        <f t="shared" si="2"/>
        <v>0</v>
      </c>
      <c r="S25" s="447">
        <f t="shared" si="2"/>
        <v>0</v>
      </c>
    </row>
    <row r="26" spans="1:45" ht="18" customHeight="1">
      <c r="A26" s="422">
        <v>16</v>
      </c>
      <c r="B26" s="423" t="s">
        <v>667</v>
      </c>
      <c r="C26" s="445">
        <v>9</v>
      </c>
      <c r="D26" s="445">
        <v>9</v>
      </c>
      <c r="E26" s="445">
        <v>2.87</v>
      </c>
      <c r="F26" s="446">
        <f t="shared" si="3"/>
        <v>25.830000000000002</v>
      </c>
      <c r="G26" s="445">
        <v>0</v>
      </c>
      <c r="H26" s="445">
        <v>0</v>
      </c>
      <c r="I26" s="445">
        <v>0</v>
      </c>
      <c r="J26" s="445">
        <f t="shared" si="0"/>
        <v>0</v>
      </c>
      <c r="K26" s="445">
        <v>0</v>
      </c>
      <c r="L26" s="445">
        <v>0</v>
      </c>
      <c r="M26" s="445">
        <v>0</v>
      </c>
      <c r="N26" s="445">
        <f t="shared" si="1"/>
        <v>0</v>
      </c>
      <c r="O26" s="445">
        <v>0</v>
      </c>
      <c r="P26" s="445">
        <v>0</v>
      </c>
      <c r="Q26" s="445">
        <v>0</v>
      </c>
      <c r="R26" s="445">
        <f t="shared" si="2"/>
        <v>0</v>
      </c>
      <c r="S26" s="447">
        <f t="shared" si="2"/>
        <v>0</v>
      </c>
    </row>
    <row r="27" spans="1:45" ht="18" customHeight="1">
      <c r="A27" s="422">
        <v>17</v>
      </c>
      <c r="B27" s="423" t="s">
        <v>668</v>
      </c>
      <c r="C27" s="445">
        <v>7</v>
      </c>
      <c r="D27" s="445">
        <v>7</v>
      </c>
      <c r="E27" s="445">
        <v>2.87</v>
      </c>
      <c r="F27" s="446">
        <f t="shared" si="3"/>
        <v>20.09</v>
      </c>
      <c r="G27" s="445">
        <v>0</v>
      </c>
      <c r="H27" s="445">
        <v>0</v>
      </c>
      <c r="I27" s="445">
        <v>0</v>
      </c>
      <c r="J27" s="445">
        <f t="shared" si="0"/>
        <v>0</v>
      </c>
      <c r="K27" s="445">
        <v>0</v>
      </c>
      <c r="L27" s="445">
        <v>0</v>
      </c>
      <c r="M27" s="445">
        <v>0</v>
      </c>
      <c r="N27" s="445">
        <f t="shared" si="1"/>
        <v>0</v>
      </c>
      <c r="O27" s="445">
        <v>0</v>
      </c>
      <c r="P27" s="445">
        <v>0</v>
      </c>
      <c r="Q27" s="445">
        <v>0</v>
      </c>
      <c r="R27" s="445">
        <f t="shared" si="2"/>
        <v>0</v>
      </c>
      <c r="S27" s="447">
        <f t="shared" si="2"/>
        <v>0</v>
      </c>
    </row>
    <row r="28" spans="1:45" ht="18" customHeight="1">
      <c r="A28" s="422">
        <v>18</v>
      </c>
      <c r="B28" s="423" t="s">
        <v>669</v>
      </c>
      <c r="C28" s="445">
        <v>14</v>
      </c>
      <c r="D28" s="445">
        <v>14</v>
      </c>
      <c r="E28" s="445">
        <v>2.87</v>
      </c>
      <c r="F28" s="446">
        <f t="shared" si="3"/>
        <v>40.18</v>
      </c>
      <c r="G28" s="445">
        <v>0</v>
      </c>
      <c r="H28" s="445">
        <v>0</v>
      </c>
      <c r="I28" s="445">
        <v>0</v>
      </c>
      <c r="J28" s="445">
        <f t="shared" si="0"/>
        <v>0</v>
      </c>
      <c r="K28" s="445">
        <v>0</v>
      </c>
      <c r="L28" s="445">
        <v>0</v>
      </c>
      <c r="M28" s="445">
        <v>0</v>
      </c>
      <c r="N28" s="445">
        <f t="shared" si="1"/>
        <v>0</v>
      </c>
      <c r="O28" s="445">
        <v>0</v>
      </c>
      <c r="P28" s="445">
        <v>0</v>
      </c>
      <c r="Q28" s="445">
        <v>0</v>
      </c>
      <c r="R28" s="445">
        <f t="shared" si="2"/>
        <v>0</v>
      </c>
      <c r="S28" s="447">
        <f t="shared" si="2"/>
        <v>0</v>
      </c>
    </row>
    <row r="29" spans="1:45" ht="18" customHeight="1">
      <c r="A29" s="422">
        <v>19</v>
      </c>
      <c r="B29" s="423" t="s">
        <v>670</v>
      </c>
      <c r="C29" s="445">
        <v>17</v>
      </c>
      <c r="D29" s="445">
        <v>17</v>
      </c>
      <c r="E29" s="445">
        <v>2.87</v>
      </c>
      <c r="F29" s="446">
        <f t="shared" si="3"/>
        <v>48.79</v>
      </c>
      <c r="G29" s="445">
        <v>0</v>
      </c>
      <c r="H29" s="445">
        <v>0</v>
      </c>
      <c r="I29" s="445">
        <v>0</v>
      </c>
      <c r="J29" s="445">
        <f t="shared" si="0"/>
        <v>0</v>
      </c>
      <c r="K29" s="445">
        <v>0</v>
      </c>
      <c r="L29" s="445">
        <v>0</v>
      </c>
      <c r="M29" s="445">
        <v>0</v>
      </c>
      <c r="N29" s="445">
        <f t="shared" si="1"/>
        <v>0</v>
      </c>
      <c r="O29" s="445">
        <v>0</v>
      </c>
      <c r="P29" s="445">
        <v>0</v>
      </c>
      <c r="Q29" s="445">
        <v>0</v>
      </c>
      <c r="R29" s="445">
        <f t="shared" si="2"/>
        <v>0</v>
      </c>
      <c r="S29" s="447">
        <f t="shared" si="2"/>
        <v>0</v>
      </c>
    </row>
    <row r="30" spans="1:45" ht="18" customHeight="1">
      <c r="A30" s="422">
        <v>20</v>
      </c>
      <c r="B30" s="423" t="s">
        <v>671</v>
      </c>
      <c r="C30" s="445">
        <v>20</v>
      </c>
      <c r="D30" s="445">
        <v>20</v>
      </c>
      <c r="E30" s="445">
        <v>2.87</v>
      </c>
      <c r="F30" s="446">
        <f t="shared" si="3"/>
        <v>57.400000000000006</v>
      </c>
      <c r="G30" s="445">
        <v>0</v>
      </c>
      <c r="H30" s="445">
        <v>0</v>
      </c>
      <c r="I30" s="445">
        <v>0</v>
      </c>
      <c r="J30" s="445">
        <f t="shared" si="0"/>
        <v>0</v>
      </c>
      <c r="K30" s="445">
        <v>0</v>
      </c>
      <c r="L30" s="445">
        <v>0</v>
      </c>
      <c r="M30" s="445">
        <v>0</v>
      </c>
      <c r="N30" s="445">
        <f t="shared" si="1"/>
        <v>0</v>
      </c>
      <c r="O30" s="445">
        <v>0</v>
      </c>
      <c r="P30" s="445">
        <v>0</v>
      </c>
      <c r="Q30" s="445">
        <v>0</v>
      </c>
      <c r="R30" s="445">
        <f t="shared" si="2"/>
        <v>0</v>
      </c>
      <c r="S30" s="447">
        <f t="shared" si="2"/>
        <v>0</v>
      </c>
    </row>
    <row r="31" spans="1:45" ht="18" customHeight="1">
      <c r="A31" s="422">
        <v>21</v>
      </c>
      <c r="B31" s="423" t="s">
        <v>672</v>
      </c>
      <c r="C31" s="445">
        <v>2</v>
      </c>
      <c r="D31" s="445">
        <v>2</v>
      </c>
      <c r="E31" s="445">
        <v>2.87</v>
      </c>
      <c r="F31" s="446">
        <f t="shared" si="3"/>
        <v>5.74</v>
      </c>
      <c r="G31" s="445">
        <v>0</v>
      </c>
      <c r="H31" s="445">
        <v>0</v>
      </c>
      <c r="I31" s="445">
        <v>0</v>
      </c>
      <c r="J31" s="445">
        <f t="shared" si="0"/>
        <v>0</v>
      </c>
      <c r="K31" s="445">
        <v>0</v>
      </c>
      <c r="L31" s="445">
        <v>0</v>
      </c>
      <c r="M31" s="445">
        <v>0</v>
      </c>
      <c r="N31" s="445">
        <f t="shared" si="1"/>
        <v>0</v>
      </c>
      <c r="O31" s="445">
        <v>0</v>
      </c>
      <c r="P31" s="445">
        <v>0</v>
      </c>
      <c r="Q31" s="445">
        <v>0</v>
      </c>
      <c r="R31" s="445">
        <f t="shared" si="2"/>
        <v>0</v>
      </c>
      <c r="S31" s="447">
        <f t="shared" si="2"/>
        <v>0</v>
      </c>
    </row>
    <row r="32" spans="1:45" ht="18" customHeight="1">
      <c r="A32" s="422">
        <v>22</v>
      </c>
      <c r="B32" s="423" t="s">
        <v>673</v>
      </c>
      <c r="C32" s="445">
        <v>6</v>
      </c>
      <c r="D32" s="445">
        <v>6</v>
      </c>
      <c r="E32" s="445">
        <v>2.87</v>
      </c>
      <c r="F32" s="446">
        <f t="shared" si="3"/>
        <v>17.22</v>
      </c>
      <c r="G32" s="445">
        <v>0</v>
      </c>
      <c r="H32" s="445">
        <v>0</v>
      </c>
      <c r="I32" s="445">
        <v>0</v>
      </c>
      <c r="J32" s="445">
        <f t="shared" si="0"/>
        <v>0</v>
      </c>
      <c r="K32" s="445">
        <v>0</v>
      </c>
      <c r="L32" s="445">
        <v>0</v>
      </c>
      <c r="M32" s="445">
        <v>0</v>
      </c>
      <c r="N32" s="445">
        <f t="shared" si="1"/>
        <v>0</v>
      </c>
      <c r="O32" s="445">
        <v>0</v>
      </c>
      <c r="P32" s="445">
        <v>0</v>
      </c>
      <c r="Q32" s="445">
        <v>0</v>
      </c>
      <c r="R32" s="445">
        <f t="shared" si="2"/>
        <v>0</v>
      </c>
      <c r="S32" s="447">
        <f t="shared" si="2"/>
        <v>0</v>
      </c>
    </row>
    <row r="33" spans="1:19" ht="18" customHeight="1">
      <c r="A33" s="422">
        <v>23</v>
      </c>
      <c r="B33" s="423" t="s">
        <v>674</v>
      </c>
      <c r="C33" s="445">
        <v>12</v>
      </c>
      <c r="D33" s="445">
        <v>12</v>
      </c>
      <c r="E33" s="445">
        <v>2.87</v>
      </c>
      <c r="F33" s="446">
        <f t="shared" si="3"/>
        <v>34.44</v>
      </c>
      <c r="G33" s="445">
        <v>0</v>
      </c>
      <c r="H33" s="445">
        <v>0</v>
      </c>
      <c r="I33" s="445">
        <v>0</v>
      </c>
      <c r="J33" s="445">
        <f t="shared" si="0"/>
        <v>0</v>
      </c>
      <c r="K33" s="445">
        <v>0</v>
      </c>
      <c r="L33" s="445">
        <v>0</v>
      </c>
      <c r="M33" s="445">
        <v>0</v>
      </c>
      <c r="N33" s="445">
        <f t="shared" si="1"/>
        <v>0</v>
      </c>
      <c r="O33" s="445">
        <v>0</v>
      </c>
      <c r="P33" s="445">
        <v>0</v>
      </c>
      <c r="Q33" s="445">
        <v>0</v>
      </c>
      <c r="R33" s="445">
        <f t="shared" si="2"/>
        <v>0</v>
      </c>
      <c r="S33" s="447">
        <f t="shared" si="2"/>
        <v>0</v>
      </c>
    </row>
    <row r="34" spans="1:19" ht="18" customHeight="1">
      <c r="A34" s="426">
        <v>24</v>
      </c>
      <c r="B34" s="423" t="s">
        <v>675</v>
      </c>
      <c r="C34" s="445">
        <v>0</v>
      </c>
      <c r="D34" s="445">
        <v>0</v>
      </c>
      <c r="E34" s="445">
        <v>2.87</v>
      </c>
      <c r="F34" s="446">
        <f t="shared" si="3"/>
        <v>0</v>
      </c>
      <c r="G34" s="445">
        <v>0</v>
      </c>
      <c r="H34" s="445">
        <v>0</v>
      </c>
      <c r="I34" s="445">
        <v>0</v>
      </c>
      <c r="J34" s="445">
        <f t="shared" si="0"/>
        <v>0</v>
      </c>
      <c r="K34" s="445">
        <v>0</v>
      </c>
      <c r="L34" s="445">
        <v>0</v>
      </c>
      <c r="M34" s="445">
        <v>0</v>
      </c>
      <c r="N34" s="445">
        <f t="shared" si="1"/>
        <v>0</v>
      </c>
      <c r="O34" s="445">
        <v>0</v>
      </c>
      <c r="P34" s="445">
        <v>0</v>
      </c>
      <c r="Q34" s="445">
        <v>0</v>
      </c>
      <c r="R34" s="445">
        <f t="shared" si="2"/>
        <v>0</v>
      </c>
      <c r="S34" s="447">
        <f t="shared" si="2"/>
        <v>0</v>
      </c>
    </row>
    <row r="35" spans="1:19" ht="18" customHeight="1">
      <c r="A35" s="993" t="s">
        <v>16</v>
      </c>
      <c r="B35" s="994"/>
      <c r="C35" s="447">
        <f t="shared" ref="C35:I35" si="4">SUM(C11:C34)</f>
        <v>274</v>
      </c>
      <c r="D35" s="447">
        <f t="shared" si="4"/>
        <v>274</v>
      </c>
      <c r="E35" s="447">
        <v>2.87</v>
      </c>
      <c r="F35" s="448">
        <f t="shared" si="3"/>
        <v>786.38</v>
      </c>
      <c r="G35" s="447">
        <f t="shared" si="4"/>
        <v>0</v>
      </c>
      <c r="H35" s="447">
        <f t="shared" si="4"/>
        <v>0</v>
      </c>
      <c r="I35" s="447">
        <f t="shared" si="4"/>
        <v>0</v>
      </c>
      <c r="J35" s="447">
        <f t="shared" si="0"/>
        <v>0</v>
      </c>
      <c r="K35" s="447">
        <f>SUM(K11:K34)</f>
        <v>0</v>
      </c>
      <c r="L35" s="447">
        <f>SUM(L11:L34)</f>
        <v>0</v>
      </c>
      <c r="M35" s="447">
        <f>SUM(M11:M34)</f>
        <v>0</v>
      </c>
      <c r="N35" s="447">
        <f t="shared" si="1"/>
        <v>0</v>
      </c>
      <c r="O35" s="447">
        <f>SUM(O11:O34)</f>
        <v>0</v>
      </c>
      <c r="P35" s="447">
        <f>SUM(P11:P34)</f>
        <v>0</v>
      </c>
      <c r="Q35" s="447">
        <f>SUM(Q11:Q34)</f>
        <v>0</v>
      </c>
      <c r="R35" s="447">
        <f>SUM(O35:Q35)</f>
        <v>0</v>
      </c>
      <c r="S35" s="447">
        <f>SUM(S11:S34)</f>
        <v>0</v>
      </c>
    </row>
    <row r="36" spans="1:19">
      <c r="A36" s="449" t="s">
        <v>1048</v>
      </c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</row>
    <row r="37" spans="1:19">
      <c r="A37" s="449"/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</row>
    <row r="38" spans="1:19">
      <c r="A38" s="449"/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</row>
    <row r="39" spans="1:19" s="404" customFormat="1" ht="12.75">
      <c r="A39" s="430"/>
      <c r="G39" s="430"/>
      <c r="H39" s="430"/>
      <c r="K39" s="430"/>
      <c r="L39" s="430"/>
      <c r="M39" s="430"/>
      <c r="N39" s="430"/>
      <c r="O39" s="430"/>
      <c r="P39" s="430"/>
      <c r="Q39" s="430"/>
      <c r="R39" s="450"/>
      <c r="S39" s="450"/>
    </row>
    <row r="40" spans="1:19" s="404" customFormat="1" ht="12.75" customHeight="1">
      <c r="A40" s="9" t="s">
        <v>1117</v>
      </c>
      <c r="G40" s="1316" t="s">
        <v>849</v>
      </c>
      <c r="H40" s="1316"/>
      <c r="I40" s="1316"/>
      <c r="J40" s="1316"/>
      <c r="K40" s="411"/>
      <c r="L40" s="411"/>
      <c r="M40" s="411"/>
      <c r="N40" s="411"/>
      <c r="O40" s="1001" t="s">
        <v>846</v>
      </c>
      <c r="P40" s="1001"/>
      <c r="Q40" s="1001"/>
      <c r="R40" s="1001"/>
      <c r="S40" s="1001"/>
    </row>
    <row r="41" spans="1:19" s="404" customFormat="1" ht="12.75" customHeight="1">
      <c r="G41" s="1316" t="s">
        <v>850</v>
      </c>
      <c r="H41" s="1316"/>
      <c r="I41" s="1316"/>
      <c r="J41" s="1316"/>
      <c r="K41" s="411"/>
      <c r="L41" s="411"/>
      <c r="M41" s="411"/>
      <c r="N41" s="411"/>
      <c r="O41" s="1001" t="s">
        <v>845</v>
      </c>
      <c r="P41" s="1001"/>
      <c r="Q41" s="1001"/>
      <c r="R41" s="1001"/>
      <c r="S41" s="1001"/>
    </row>
    <row r="42" spans="1:19" s="404" customFormat="1" ht="12.75">
      <c r="A42" s="430"/>
      <c r="B42" s="430"/>
      <c r="G42" s="1316" t="s">
        <v>851</v>
      </c>
      <c r="H42" s="1316"/>
      <c r="I42" s="1316"/>
      <c r="J42" s="1316"/>
      <c r="K42" s="430"/>
      <c r="L42" s="430"/>
      <c r="M42" s="430"/>
      <c r="N42" s="430"/>
      <c r="O42" s="430"/>
      <c r="P42" s="430"/>
      <c r="Q42" s="411"/>
      <c r="R42" s="411"/>
      <c r="S42" s="411"/>
    </row>
  </sheetData>
  <mergeCells count="16">
    <mergeCell ref="G42:J42"/>
    <mergeCell ref="Q1:R1"/>
    <mergeCell ref="G2:M2"/>
    <mergeCell ref="B4:T4"/>
    <mergeCell ref="A8:A9"/>
    <mergeCell ref="B8:B9"/>
    <mergeCell ref="C8:F8"/>
    <mergeCell ref="G8:J8"/>
    <mergeCell ref="K8:N8"/>
    <mergeCell ref="O8:R8"/>
    <mergeCell ref="S8:S9"/>
    <mergeCell ref="A35:B35"/>
    <mergeCell ref="G40:J40"/>
    <mergeCell ref="O40:S40"/>
    <mergeCell ref="G41:J41"/>
    <mergeCell ref="O41:S41"/>
  </mergeCells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42"/>
  <sheetViews>
    <sheetView view="pageBreakPreview" topLeftCell="A16" zoomScaleNormal="80" zoomScaleSheetLayoutView="100" workbookViewId="0">
      <selection activeCell="A39" sqref="A39"/>
    </sheetView>
  </sheetViews>
  <sheetFormatPr defaultRowHeight="15"/>
  <cols>
    <col min="1" max="1" width="9.140625" style="385"/>
    <col min="2" max="2" width="25.140625" style="385" customWidth="1"/>
    <col min="3" max="3" width="17.5703125" style="385" customWidth="1"/>
    <col min="4" max="4" width="19.7109375" style="385" customWidth="1"/>
    <col min="5" max="5" width="18.140625" style="385" customWidth="1"/>
    <col min="6" max="6" width="15.42578125" style="385" customWidth="1"/>
    <col min="7" max="7" width="15.7109375" style="385" customWidth="1"/>
    <col min="8" max="243" width="9.140625" style="385"/>
    <col min="244" max="244" width="25.140625" style="385" customWidth="1"/>
    <col min="245" max="245" width="17.5703125" style="385" customWidth="1"/>
    <col min="246" max="246" width="19.7109375" style="385" customWidth="1"/>
    <col min="247" max="247" width="18.140625" style="385" customWidth="1"/>
    <col min="248" max="248" width="15.42578125" style="385" customWidth="1"/>
    <col min="249" max="249" width="15.7109375" style="385" customWidth="1"/>
    <col min="250" max="250" width="12.28515625" style="385" customWidth="1"/>
    <col min="251" max="499" width="9.140625" style="385"/>
    <col min="500" max="500" width="25.140625" style="385" customWidth="1"/>
    <col min="501" max="501" width="17.5703125" style="385" customWidth="1"/>
    <col min="502" max="502" width="19.7109375" style="385" customWidth="1"/>
    <col min="503" max="503" width="18.140625" style="385" customWidth="1"/>
    <col min="504" max="504" width="15.42578125" style="385" customWidth="1"/>
    <col min="505" max="505" width="15.7109375" style="385" customWidth="1"/>
    <col min="506" max="506" width="12.28515625" style="385" customWidth="1"/>
    <col min="507" max="755" width="9.140625" style="385"/>
    <col min="756" max="756" width="25.140625" style="385" customWidth="1"/>
    <col min="757" max="757" width="17.5703125" style="385" customWidth="1"/>
    <col min="758" max="758" width="19.7109375" style="385" customWidth="1"/>
    <col min="759" max="759" width="18.140625" style="385" customWidth="1"/>
    <col min="760" max="760" width="15.42578125" style="385" customWidth="1"/>
    <col min="761" max="761" width="15.7109375" style="385" customWidth="1"/>
    <col min="762" max="762" width="12.28515625" style="385" customWidth="1"/>
    <col min="763" max="1011" width="9.140625" style="385"/>
    <col min="1012" max="1012" width="25.140625" style="385" customWidth="1"/>
    <col min="1013" max="1013" width="17.5703125" style="385" customWidth="1"/>
    <col min="1014" max="1014" width="19.7109375" style="385" customWidth="1"/>
    <col min="1015" max="1015" width="18.140625" style="385" customWidth="1"/>
    <col min="1016" max="1016" width="15.42578125" style="385" customWidth="1"/>
    <col min="1017" max="1017" width="15.7109375" style="385" customWidth="1"/>
    <col min="1018" max="1018" width="12.28515625" style="385" customWidth="1"/>
    <col min="1019" max="1267" width="9.140625" style="385"/>
    <col min="1268" max="1268" width="25.140625" style="385" customWidth="1"/>
    <col min="1269" max="1269" width="17.5703125" style="385" customWidth="1"/>
    <col min="1270" max="1270" width="19.7109375" style="385" customWidth="1"/>
    <col min="1271" max="1271" width="18.140625" style="385" customWidth="1"/>
    <col min="1272" max="1272" width="15.42578125" style="385" customWidth="1"/>
    <col min="1273" max="1273" width="15.7109375" style="385" customWidth="1"/>
    <col min="1274" max="1274" width="12.28515625" style="385" customWidth="1"/>
    <col min="1275" max="1523" width="9.140625" style="385"/>
    <col min="1524" max="1524" width="25.140625" style="385" customWidth="1"/>
    <col min="1525" max="1525" width="17.5703125" style="385" customWidth="1"/>
    <col min="1526" max="1526" width="19.7109375" style="385" customWidth="1"/>
    <col min="1527" max="1527" width="18.140625" style="385" customWidth="1"/>
    <col min="1528" max="1528" width="15.42578125" style="385" customWidth="1"/>
    <col min="1529" max="1529" width="15.7109375" style="385" customWidth="1"/>
    <col min="1530" max="1530" width="12.28515625" style="385" customWidth="1"/>
    <col min="1531" max="1779" width="9.140625" style="385"/>
    <col min="1780" max="1780" width="25.140625" style="385" customWidth="1"/>
    <col min="1781" max="1781" width="17.5703125" style="385" customWidth="1"/>
    <col min="1782" max="1782" width="19.7109375" style="385" customWidth="1"/>
    <col min="1783" max="1783" width="18.140625" style="385" customWidth="1"/>
    <col min="1784" max="1784" width="15.42578125" style="385" customWidth="1"/>
    <col min="1785" max="1785" width="15.7109375" style="385" customWidth="1"/>
    <col min="1786" max="1786" width="12.28515625" style="385" customWidth="1"/>
    <col min="1787" max="2035" width="9.140625" style="385"/>
    <col min="2036" max="2036" width="25.140625" style="385" customWidth="1"/>
    <col min="2037" max="2037" width="17.5703125" style="385" customWidth="1"/>
    <col min="2038" max="2038" width="19.7109375" style="385" customWidth="1"/>
    <col min="2039" max="2039" width="18.140625" style="385" customWidth="1"/>
    <col min="2040" max="2040" width="15.42578125" style="385" customWidth="1"/>
    <col min="2041" max="2041" width="15.7109375" style="385" customWidth="1"/>
    <col min="2042" max="2042" width="12.28515625" style="385" customWidth="1"/>
    <col min="2043" max="2291" width="9.140625" style="385"/>
    <col min="2292" max="2292" width="25.140625" style="385" customWidth="1"/>
    <col min="2293" max="2293" width="17.5703125" style="385" customWidth="1"/>
    <col min="2294" max="2294" width="19.7109375" style="385" customWidth="1"/>
    <col min="2295" max="2295" width="18.140625" style="385" customWidth="1"/>
    <col min="2296" max="2296" width="15.42578125" style="385" customWidth="1"/>
    <col min="2297" max="2297" width="15.7109375" style="385" customWidth="1"/>
    <col min="2298" max="2298" width="12.28515625" style="385" customWidth="1"/>
    <col min="2299" max="2547" width="9.140625" style="385"/>
    <col min="2548" max="2548" width="25.140625" style="385" customWidth="1"/>
    <col min="2549" max="2549" width="17.5703125" style="385" customWidth="1"/>
    <col min="2550" max="2550" width="19.7109375" style="385" customWidth="1"/>
    <col min="2551" max="2551" width="18.140625" style="385" customWidth="1"/>
    <col min="2552" max="2552" width="15.42578125" style="385" customWidth="1"/>
    <col min="2553" max="2553" width="15.7109375" style="385" customWidth="1"/>
    <col min="2554" max="2554" width="12.28515625" style="385" customWidth="1"/>
    <col min="2555" max="2803" width="9.140625" style="385"/>
    <col min="2804" max="2804" width="25.140625" style="385" customWidth="1"/>
    <col min="2805" max="2805" width="17.5703125" style="385" customWidth="1"/>
    <col min="2806" max="2806" width="19.7109375" style="385" customWidth="1"/>
    <col min="2807" max="2807" width="18.140625" style="385" customWidth="1"/>
    <col min="2808" max="2808" width="15.42578125" style="385" customWidth="1"/>
    <col min="2809" max="2809" width="15.7109375" style="385" customWidth="1"/>
    <col min="2810" max="2810" width="12.28515625" style="385" customWidth="1"/>
    <col min="2811" max="3059" width="9.140625" style="385"/>
    <col min="3060" max="3060" width="25.140625" style="385" customWidth="1"/>
    <col min="3061" max="3061" width="17.5703125" style="385" customWidth="1"/>
    <col min="3062" max="3062" width="19.7109375" style="385" customWidth="1"/>
    <col min="3063" max="3063" width="18.140625" style="385" customWidth="1"/>
    <col min="3064" max="3064" width="15.42578125" style="385" customWidth="1"/>
    <col min="3065" max="3065" width="15.7109375" style="385" customWidth="1"/>
    <col min="3066" max="3066" width="12.28515625" style="385" customWidth="1"/>
    <col min="3067" max="3315" width="9.140625" style="385"/>
    <col min="3316" max="3316" width="25.140625" style="385" customWidth="1"/>
    <col min="3317" max="3317" width="17.5703125" style="385" customWidth="1"/>
    <col min="3318" max="3318" width="19.7109375" style="385" customWidth="1"/>
    <col min="3319" max="3319" width="18.140625" style="385" customWidth="1"/>
    <col min="3320" max="3320" width="15.42578125" style="385" customWidth="1"/>
    <col min="3321" max="3321" width="15.7109375" style="385" customWidth="1"/>
    <col min="3322" max="3322" width="12.28515625" style="385" customWidth="1"/>
    <col min="3323" max="3571" width="9.140625" style="385"/>
    <col min="3572" max="3572" width="25.140625" style="385" customWidth="1"/>
    <col min="3573" max="3573" width="17.5703125" style="385" customWidth="1"/>
    <col min="3574" max="3574" width="19.7109375" style="385" customWidth="1"/>
    <col min="3575" max="3575" width="18.140625" style="385" customWidth="1"/>
    <col min="3576" max="3576" width="15.42578125" style="385" customWidth="1"/>
    <col min="3577" max="3577" width="15.7109375" style="385" customWidth="1"/>
    <col min="3578" max="3578" width="12.28515625" style="385" customWidth="1"/>
    <col min="3579" max="3827" width="9.140625" style="385"/>
    <col min="3828" max="3828" width="25.140625" style="385" customWidth="1"/>
    <col min="3829" max="3829" width="17.5703125" style="385" customWidth="1"/>
    <col min="3830" max="3830" width="19.7109375" style="385" customWidth="1"/>
    <col min="3831" max="3831" width="18.140625" style="385" customWidth="1"/>
    <col min="3832" max="3832" width="15.42578125" style="385" customWidth="1"/>
    <col min="3833" max="3833" width="15.7109375" style="385" customWidth="1"/>
    <col min="3834" max="3834" width="12.28515625" style="385" customWidth="1"/>
    <col min="3835" max="4083" width="9.140625" style="385"/>
    <col min="4084" max="4084" width="25.140625" style="385" customWidth="1"/>
    <col min="4085" max="4085" width="17.5703125" style="385" customWidth="1"/>
    <col min="4086" max="4086" width="19.7109375" style="385" customWidth="1"/>
    <col min="4087" max="4087" width="18.140625" style="385" customWidth="1"/>
    <col min="4088" max="4088" width="15.42578125" style="385" customWidth="1"/>
    <col min="4089" max="4089" width="15.7109375" style="385" customWidth="1"/>
    <col min="4090" max="4090" width="12.28515625" style="385" customWidth="1"/>
    <col min="4091" max="4339" width="9.140625" style="385"/>
    <col min="4340" max="4340" width="25.140625" style="385" customWidth="1"/>
    <col min="4341" max="4341" width="17.5703125" style="385" customWidth="1"/>
    <col min="4342" max="4342" width="19.7109375" style="385" customWidth="1"/>
    <col min="4343" max="4343" width="18.140625" style="385" customWidth="1"/>
    <col min="4344" max="4344" width="15.42578125" style="385" customWidth="1"/>
    <col min="4345" max="4345" width="15.7109375" style="385" customWidth="1"/>
    <col min="4346" max="4346" width="12.28515625" style="385" customWidth="1"/>
    <col min="4347" max="4595" width="9.140625" style="385"/>
    <col min="4596" max="4596" width="25.140625" style="385" customWidth="1"/>
    <col min="4597" max="4597" width="17.5703125" style="385" customWidth="1"/>
    <col min="4598" max="4598" width="19.7109375" style="385" customWidth="1"/>
    <col min="4599" max="4599" width="18.140625" style="385" customWidth="1"/>
    <col min="4600" max="4600" width="15.42578125" style="385" customWidth="1"/>
    <col min="4601" max="4601" width="15.7109375" style="385" customWidth="1"/>
    <col min="4602" max="4602" width="12.28515625" style="385" customWidth="1"/>
    <col min="4603" max="4851" width="9.140625" style="385"/>
    <col min="4852" max="4852" width="25.140625" style="385" customWidth="1"/>
    <col min="4853" max="4853" width="17.5703125" style="385" customWidth="1"/>
    <col min="4854" max="4854" width="19.7109375" style="385" customWidth="1"/>
    <col min="4855" max="4855" width="18.140625" style="385" customWidth="1"/>
    <col min="4856" max="4856" width="15.42578125" style="385" customWidth="1"/>
    <col min="4857" max="4857" width="15.7109375" style="385" customWidth="1"/>
    <col min="4858" max="4858" width="12.28515625" style="385" customWidth="1"/>
    <col min="4859" max="5107" width="9.140625" style="385"/>
    <col min="5108" max="5108" width="25.140625" style="385" customWidth="1"/>
    <col min="5109" max="5109" width="17.5703125" style="385" customWidth="1"/>
    <col min="5110" max="5110" width="19.7109375" style="385" customWidth="1"/>
    <col min="5111" max="5111" width="18.140625" style="385" customWidth="1"/>
    <col min="5112" max="5112" width="15.42578125" style="385" customWidth="1"/>
    <col min="5113" max="5113" width="15.7109375" style="385" customWidth="1"/>
    <col min="5114" max="5114" width="12.28515625" style="385" customWidth="1"/>
    <col min="5115" max="5363" width="9.140625" style="385"/>
    <col min="5364" max="5364" width="25.140625" style="385" customWidth="1"/>
    <col min="5365" max="5365" width="17.5703125" style="385" customWidth="1"/>
    <col min="5366" max="5366" width="19.7109375" style="385" customWidth="1"/>
    <col min="5367" max="5367" width="18.140625" style="385" customWidth="1"/>
    <col min="5368" max="5368" width="15.42578125" style="385" customWidth="1"/>
    <col min="5369" max="5369" width="15.7109375" style="385" customWidth="1"/>
    <col min="5370" max="5370" width="12.28515625" style="385" customWidth="1"/>
    <col min="5371" max="5619" width="9.140625" style="385"/>
    <col min="5620" max="5620" width="25.140625" style="385" customWidth="1"/>
    <col min="5621" max="5621" width="17.5703125" style="385" customWidth="1"/>
    <col min="5622" max="5622" width="19.7109375" style="385" customWidth="1"/>
    <col min="5623" max="5623" width="18.140625" style="385" customWidth="1"/>
    <col min="5624" max="5624" width="15.42578125" style="385" customWidth="1"/>
    <col min="5625" max="5625" width="15.7109375" style="385" customWidth="1"/>
    <col min="5626" max="5626" width="12.28515625" style="385" customWidth="1"/>
    <col min="5627" max="5875" width="9.140625" style="385"/>
    <col min="5876" max="5876" width="25.140625" style="385" customWidth="1"/>
    <col min="5877" max="5877" width="17.5703125" style="385" customWidth="1"/>
    <col min="5878" max="5878" width="19.7109375" style="385" customWidth="1"/>
    <col min="5879" max="5879" width="18.140625" style="385" customWidth="1"/>
    <col min="5880" max="5880" width="15.42578125" style="385" customWidth="1"/>
    <col min="5881" max="5881" width="15.7109375" style="385" customWidth="1"/>
    <col min="5882" max="5882" width="12.28515625" style="385" customWidth="1"/>
    <col min="5883" max="6131" width="9.140625" style="385"/>
    <col min="6132" max="6132" width="25.140625" style="385" customWidth="1"/>
    <col min="6133" max="6133" width="17.5703125" style="385" customWidth="1"/>
    <col min="6134" max="6134" width="19.7109375" style="385" customWidth="1"/>
    <col min="6135" max="6135" width="18.140625" style="385" customWidth="1"/>
    <col min="6136" max="6136" width="15.42578125" style="385" customWidth="1"/>
    <col min="6137" max="6137" width="15.7109375" style="385" customWidth="1"/>
    <col min="6138" max="6138" width="12.28515625" style="385" customWidth="1"/>
    <col min="6139" max="6387" width="9.140625" style="385"/>
    <col min="6388" max="6388" width="25.140625" style="385" customWidth="1"/>
    <col min="6389" max="6389" width="17.5703125" style="385" customWidth="1"/>
    <col min="6390" max="6390" width="19.7109375" style="385" customWidth="1"/>
    <col min="6391" max="6391" width="18.140625" style="385" customWidth="1"/>
    <col min="6392" max="6392" width="15.42578125" style="385" customWidth="1"/>
    <col min="6393" max="6393" width="15.7109375" style="385" customWidth="1"/>
    <col min="6394" max="6394" width="12.28515625" style="385" customWidth="1"/>
    <col min="6395" max="6643" width="9.140625" style="385"/>
    <col min="6644" max="6644" width="25.140625" style="385" customWidth="1"/>
    <col min="6645" max="6645" width="17.5703125" style="385" customWidth="1"/>
    <col min="6646" max="6646" width="19.7109375" style="385" customWidth="1"/>
    <col min="6647" max="6647" width="18.140625" style="385" customWidth="1"/>
    <col min="6648" max="6648" width="15.42578125" style="385" customWidth="1"/>
    <col min="6649" max="6649" width="15.7109375" style="385" customWidth="1"/>
    <col min="6650" max="6650" width="12.28515625" style="385" customWidth="1"/>
    <col min="6651" max="6899" width="9.140625" style="385"/>
    <col min="6900" max="6900" width="25.140625" style="385" customWidth="1"/>
    <col min="6901" max="6901" width="17.5703125" style="385" customWidth="1"/>
    <col min="6902" max="6902" width="19.7109375" style="385" customWidth="1"/>
    <col min="6903" max="6903" width="18.140625" style="385" customWidth="1"/>
    <col min="6904" max="6904" width="15.42578125" style="385" customWidth="1"/>
    <col min="6905" max="6905" width="15.7109375" style="385" customWidth="1"/>
    <col min="6906" max="6906" width="12.28515625" style="385" customWidth="1"/>
    <col min="6907" max="7155" width="9.140625" style="385"/>
    <col min="7156" max="7156" width="25.140625" style="385" customWidth="1"/>
    <col min="7157" max="7157" width="17.5703125" style="385" customWidth="1"/>
    <col min="7158" max="7158" width="19.7109375" style="385" customWidth="1"/>
    <col min="7159" max="7159" width="18.140625" style="385" customWidth="1"/>
    <col min="7160" max="7160" width="15.42578125" style="385" customWidth="1"/>
    <col min="7161" max="7161" width="15.7109375" style="385" customWidth="1"/>
    <col min="7162" max="7162" width="12.28515625" style="385" customWidth="1"/>
    <col min="7163" max="7411" width="9.140625" style="385"/>
    <col min="7412" max="7412" width="25.140625" style="385" customWidth="1"/>
    <col min="7413" max="7413" width="17.5703125" style="385" customWidth="1"/>
    <col min="7414" max="7414" width="19.7109375" style="385" customWidth="1"/>
    <col min="7415" max="7415" width="18.140625" style="385" customWidth="1"/>
    <col min="7416" max="7416" width="15.42578125" style="385" customWidth="1"/>
    <col min="7417" max="7417" width="15.7109375" style="385" customWidth="1"/>
    <col min="7418" max="7418" width="12.28515625" style="385" customWidth="1"/>
    <col min="7419" max="7667" width="9.140625" style="385"/>
    <col min="7668" max="7668" width="25.140625" style="385" customWidth="1"/>
    <col min="7669" max="7669" width="17.5703125" style="385" customWidth="1"/>
    <col min="7670" max="7670" width="19.7109375" style="385" customWidth="1"/>
    <col min="7671" max="7671" width="18.140625" style="385" customWidth="1"/>
    <col min="7672" max="7672" width="15.42578125" style="385" customWidth="1"/>
    <col min="7673" max="7673" width="15.7109375" style="385" customWidth="1"/>
    <col min="7674" max="7674" width="12.28515625" style="385" customWidth="1"/>
    <col min="7675" max="7923" width="9.140625" style="385"/>
    <col min="7924" max="7924" width="25.140625" style="385" customWidth="1"/>
    <col min="7925" max="7925" width="17.5703125" style="385" customWidth="1"/>
    <col min="7926" max="7926" width="19.7109375" style="385" customWidth="1"/>
    <col min="7927" max="7927" width="18.140625" style="385" customWidth="1"/>
    <col min="7928" max="7928" width="15.42578125" style="385" customWidth="1"/>
    <col min="7929" max="7929" width="15.7109375" style="385" customWidth="1"/>
    <col min="7930" max="7930" width="12.28515625" style="385" customWidth="1"/>
    <col min="7931" max="8179" width="9.140625" style="385"/>
    <col min="8180" max="8180" width="25.140625" style="385" customWidth="1"/>
    <col min="8181" max="8181" width="17.5703125" style="385" customWidth="1"/>
    <col min="8182" max="8182" width="19.7109375" style="385" customWidth="1"/>
    <col min="8183" max="8183" width="18.140625" style="385" customWidth="1"/>
    <col min="8184" max="8184" width="15.42578125" style="385" customWidth="1"/>
    <col min="8185" max="8185" width="15.7109375" style="385" customWidth="1"/>
    <col min="8186" max="8186" width="12.28515625" style="385" customWidth="1"/>
    <col min="8187" max="8435" width="9.140625" style="385"/>
    <col min="8436" max="8436" width="25.140625" style="385" customWidth="1"/>
    <col min="8437" max="8437" width="17.5703125" style="385" customWidth="1"/>
    <col min="8438" max="8438" width="19.7109375" style="385" customWidth="1"/>
    <col min="8439" max="8439" width="18.140625" style="385" customWidth="1"/>
    <col min="8440" max="8440" width="15.42578125" style="385" customWidth="1"/>
    <col min="8441" max="8441" width="15.7109375" style="385" customWidth="1"/>
    <col min="8442" max="8442" width="12.28515625" style="385" customWidth="1"/>
    <col min="8443" max="8691" width="9.140625" style="385"/>
    <col min="8692" max="8692" width="25.140625" style="385" customWidth="1"/>
    <col min="8693" max="8693" width="17.5703125" style="385" customWidth="1"/>
    <col min="8694" max="8694" width="19.7109375" style="385" customWidth="1"/>
    <col min="8695" max="8695" width="18.140625" style="385" customWidth="1"/>
    <col min="8696" max="8696" width="15.42578125" style="385" customWidth="1"/>
    <col min="8697" max="8697" width="15.7109375" style="385" customWidth="1"/>
    <col min="8698" max="8698" width="12.28515625" style="385" customWidth="1"/>
    <col min="8699" max="8947" width="9.140625" style="385"/>
    <col min="8948" max="8948" width="25.140625" style="385" customWidth="1"/>
    <col min="8949" max="8949" width="17.5703125" style="385" customWidth="1"/>
    <col min="8950" max="8950" width="19.7109375" style="385" customWidth="1"/>
    <col min="8951" max="8951" width="18.140625" style="385" customWidth="1"/>
    <col min="8952" max="8952" width="15.42578125" style="385" customWidth="1"/>
    <col min="8953" max="8953" width="15.7109375" style="385" customWidth="1"/>
    <col min="8954" max="8954" width="12.28515625" style="385" customWidth="1"/>
    <col min="8955" max="9203" width="9.140625" style="385"/>
    <col min="9204" max="9204" width="25.140625" style="385" customWidth="1"/>
    <col min="9205" max="9205" width="17.5703125" style="385" customWidth="1"/>
    <col min="9206" max="9206" width="19.7109375" style="385" customWidth="1"/>
    <col min="9207" max="9207" width="18.140625" style="385" customWidth="1"/>
    <col min="9208" max="9208" width="15.42578125" style="385" customWidth="1"/>
    <col min="9209" max="9209" width="15.7109375" style="385" customWidth="1"/>
    <col min="9210" max="9210" width="12.28515625" style="385" customWidth="1"/>
    <col min="9211" max="9459" width="9.140625" style="385"/>
    <col min="9460" max="9460" width="25.140625" style="385" customWidth="1"/>
    <col min="9461" max="9461" width="17.5703125" style="385" customWidth="1"/>
    <col min="9462" max="9462" width="19.7109375" style="385" customWidth="1"/>
    <col min="9463" max="9463" width="18.140625" style="385" customWidth="1"/>
    <col min="9464" max="9464" width="15.42578125" style="385" customWidth="1"/>
    <col min="9465" max="9465" width="15.7109375" style="385" customWidth="1"/>
    <col min="9466" max="9466" width="12.28515625" style="385" customWidth="1"/>
    <col min="9467" max="9715" width="9.140625" style="385"/>
    <col min="9716" max="9716" width="25.140625" style="385" customWidth="1"/>
    <col min="9717" max="9717" width="17.5703125" style="385" customWidth="1"/>
    <col min="9718" max="9718" width="19.7109375" style="385" customWidth="1"/>
    <col min="9719" max="9719" width="18.140625" style="385" customWidth="1"/>
    <col min="9720" max="9720" width="15.42578125" style="385" customWidth="1"/>
    <col min="9721" max="9721" width="15.7109375" style="385" customWidth="1"/>
    <col min="9722" max="9722" width="12.28515625" style="385" customWidth="1"/>
    <col min="9723" max="9971" width="9.140625" style="385"/>
    <col min="9972" max="9972" width="25.140625" style="385" customWidth="1"/>
    <col min="9973" max="9973" width="17.5703125" style="385" customWidth="1"/>
    <col min="9974" max="9974" width="19.7109375" style="385" customWidth="1"/>
    <col min="9975" max="9975" width="18.140625" style="385" customWidth="1"/>
    <col min="9976" max="9976" width="15.42578125" style="385" customWidth="1"/>
    <col min="9977" max="9977" width="15.7109375" style="385" customWidth="1"/>
    <col min="9978" max="9978" width="12.28515625" style="385" customWidth="1"/>
    <col min="9979" max="10227" width="9.140625" style="385"/>
    <col min="10228" max="10228" width="25.140625" style="385" customWidth="1"/>
    <col min="10229" max="10229" width="17.5703125" style="385" customWidth="1"/>
    <col min="10230" max="10230" width="19.7109375" style="385" customWidth="1"/>
    <col min="10231" max="10231" width="18.140625" style="385" customWidth="1"/>
    <col min="10232" max="10232" width="15.42578125" style="385" customWidth="1"/>
    <col min="10233" max="10233" width="15.7109375" style="385" customWidth="1"/>
    <col min="10234" max="10234" width="12.28515625" style="385" customWidth="1"/>
    <col min="10235" max="10483" width="9.140625" style="385"/>
    <col min="10484" max="10484" width="25.140625" style="385" customWidth="1"/>
    <col min="10485" max="10485" width="17.5703125" style="385" customWidth="1"/>
    <col min="10486" max="10486" width="19.7109375" style="385" customWidth="1"/>
    <col min="10487" max="10487" width="18.140625" style="385" customWidth="1"/>
    <col min="10488" max="10488" width="15.42578125" style="385" customWidth="1"/>
    <col min="10489" max="10489" width="15.7109375" style="385" customWidth="1"/>
    <col min="10490" max="10490" width="12.28515625" style="385" customWidth="1"/>
    <col min="10491" max="10739" width="9.140625" style="385"/>
    <col min="10740" max="10740" width="25.140625" style="385" customWidth="1"/>
    <col min="10741" max="10741" width="17.5703125" style="385" customWidth="1"/>
    <col min="10742" max="10742" width="19.7109375" style="385" customWidth="1"/>
    <col min="10743" max="10743" width="18.140625" style="385" customWidth="1"/>
    <col min="10744" max="10744" width="15.42578125" style="385" customWidth="1"/>
    <col min="10745" max="10745" width="15.7109375" style="385" customWidth="1"/>
    <col min="10746" max="10746" width="12.28515625" style="385" customWidth="1"/>
    <col min="10747" max="10995" width="9.140625" style="385"/>
    <col min="10996" max="10996" width="25.140625" style="385" customWidth="1"/>
    <col min="10997" max="10997" width="17.5703125" style="385" customWidth="1"/>
    <col min="10998" max="10998" width="19.7109375" style="385" customWidth="1"/>
    <col min="10999" max="10999" width="18.140625" style="385" customWidth="1"/>
    <col min="11000" max="11000" width="15.42578125" style="385" customWidth="1"/>
    <col min="11001" max="11001" width="15.7109375" style="385" customWidth="1"/>
    <col min="11002" max="11002" width="12.28515625" style="385" customWidth="1"/>
    <col min="11003" max="11251" width="9.140625" style="385"/>
    <col min="11252" max="11252" width="25.140625" style="385" customWidth="1"/>
    <col min="11253" max="11253" width="17.5703125" style="385" customWidth="1"/>
    <col min="11254" max="11254" width="19.7109375" style="385" customWidth="1"/>
    <col min="11255" max="11255" width="18.140625" style="385" customWidth="1"/>
    <col min="11256" max="11256" width="15.42578125" style="385" customWidth="1"/>
    <col min="11257" max="11257" width="15.7109375" style="385" customWidth="1"/>
    <col min="11258" max="11258" width="12.28515625" style="385" customWidth="1"/>
    <col min="11259" max="11507" width="9.140625" style="385"/>
    <col min="11508" max="11508" width="25.140625" style="385" customWidth="1"/>
    <col min="11509" max="11509" width="17.5703125" style="385" customWidth="1"/>
    <col min="11510" max="11510" width="19.7109375" style="385" customWidth="1"/>
    <col min="11511" max="11511" width="18.140625" style="385" customWidth="1"/>
    <col min="11512" max="11512" width="15.42578125" style="385" customWidth="1"/>
    <col min="11513" max="11513" width="15.7109375" style="385" customWidth="1"/>
    <col min="11514" max="11514" width="12.28515625" style="385" customWidth="1"/>
    <col min="11515" max="11763" width="9.140625" style="385"/>
    <col min="11764" max="11764" width="25.140625" style="385" customWidth="1"/>
    <col min="11765" max="11765" width="17.5703125" style="385" customWidth="1"/>
    <col min="11766" max="11766" width="19.7109375" style="385" customWidth="1"/>
    <col min="11767" max="11767" width="18.140625" style="385" customWidth="1"/>
    <col min="11768" max="11768" width="15.42578125" style="385" customWidth="1"/>
    <col min="11769" max="11769" width="15.7109375" style="385" customWidth="1"/>
    <col min="11770" max="11770" width="12.28515625" style="385" customWidth="1"/>
    <col min="11771" max="12019" width="9.140625" style="385"/>
    <col min="12020" max="12020" width="25.140625" style="385" customWidth="1"/>
    <col min="12021" max="12021" width="17.5703125" style="385" customWidth="1"/>
    <col min="12022" max="12022" width="19.7109375" style="385" customWidth="1"/>
    <col min="12023" max="12023" width="18.140625" style="385" customWidth="1"/>
    <col min="12024" max="12024" width="15.42578125" style="385" customWidth="1"/>
    <col min="12025" max="12025" width="15.7109375" style="385" customWidth="1"/>
    <col min="12026" max="12026" width="12.28515625" style="385" customWidth="1"/>
    <col min="12027" max="12275" width="9.140625" style="385"/>
    <col min="12276" max="12276" width="25.140625" style="385" customWidth="1"/>
    <col min="12277" max="12277" width="17.5703125" style="385" customWidth="1"/>
    <col min="12278" max="12278" width="19.7109375" style="385" customWidth="1"/>
    <col min="12279" max="12279" width="18.140625" style="385" customWidth="1"/>
    <col min="12280" max="12280" width="15.42578125" style="385" customWidth="1"/>
    <col min="12281" max="12281" width="15.7109375" style="385" customWidth="1"/>
    <col min="12282" max="12282" width="12.28515625" style="385" customWidth="1"/>
    <col min="12283" max="12531" width="9.140625" style="385"/>
    <col min="12532" max="12532" width="25.140625" style="385" customWidth="1"/>
    <col min="12533" max="12533" width="17.5703125" style="385" customWidth="1"/>
    <col min="12534" max="12534" width="19.7109375" style="385" customWidth="1"/>
    <col min="12535" max="12535" width="18.140625" style="385" customWidth="1"/>
    <col min="12536" max="12536" width="15.42578125" style="385" customWidth="1"/>
    <col min="12537" max="12537" width="15.7109375" style="385" customWidth="1"/>
    <col min="12538" max="12538" width="12.28515625" style="385" customWidth="1"/>
    <col min="12539" max="12787" width="9.140625" style="385"/>
    <col min="12788" max="12788" width="25.140625" style="385" customWidth="1"/>
    <col min="12789" max="12789" width="17.5703125" style="385" customWidth="1"/>
    <col min="12790" max="12790" width="19.7109375" style="385" customWidth="1"/>
    <col min="12791" max="12791" width="18.140625" style="385" customWidth="1"/>
    <col min="12792" max="12792" width="15.42578125" style="385" customWidth="1"/>
    <col min="12793" max="12793" width="15.7109375" style="385" customWidth="1"/>
    <col min="12794" max="12794" width="12.28515625" style="385" customWidth="1"/>
    <col min="12795" max="13043" width="9.140625" style="385"/>
    <col min="13044" max="13044" width="25.140625" style="385" customWidth="1"/>
    <col min="13045" max="13045" width="17.5703125" style="385" customWidth="1"/>
    <col min="13046" max="13046" width="19.7109375" style="385" customWidth="1"/>
    <col min="13047" max="13047" width="18.140625" style="385" customWidth="1"/>
    <col min="13048" max="13048" width="15.42578125" style="385" customWidth="1"/>
    <col min="13049" max="13049" width="15.7109375" style="385" customWidth="1"/>
    <col min="13050" max="13050" width="12.28515625" style="385" customWidth="1"/>
    <col min="13051" max="13299" width="9.140625" style="385"/>
    <col min="13300" max="13300" width="25.140625" style="385" customWidth="1"/>
    <col min="13301" max="13301" width="17.5703125" style="385" customWidth="1"/>
    <col min="13302" max="13302" width="19.7109375" style="385" customWidth="1"/>
    <col min="13303" max="13303" width="18.140625" style="385" customWidth="1"/>
    <col min="13304" max="13304" width="15.42578125" style="385" customWidth="1"/>
    <col min="13305" max="13305" width="15.7109375" style="385" customWidth="1"/>
    <col min="13306" max="13306" width="12.28515625" style="385" customWidth="1"/>
    <col min="13307" max="13555" width="9.140625" style="385"/>
    <col min="13556" max="13556" width="25.140625" style="385" customWidth="1"/>
    <col min="13557" max="13557" width="17.5703125" style="385" customWidth="1"/>
    <col min="13558" max="13558" width="19.7109375" style="385" customWidth="1"/>
    <col min="13559" max="13559" width="18.140625" style="385" customWidth="1"/>
    <col min="13560" max="13560" width="15.42578125" style="385" customWidth="1"/>
    <col min="13561" max="13561" width="15.7109375" style="385" customWidth="1"/>
    <col min="13562" max="13562" width="12.28515625" style="385" customWidth="1"/>
    <col min="13563" max="13811" width="9.140625" style="385"/>
    <col min="13812" max="13812" width="25.140625" style="385" customWidth="1"/>
    <col min="13813" max="13813" width="17.5703125" style="385" customWidth="1"/>
    <col min="13814" max="13814" width="19.7109375" style="385" customWidth="1"/>
    <col min="13815" max="13815" width="18.140625" style="385" customWidth="1"/>
    <col min="13816" max="13816" width="15.42578125" style="385" customWidth="1"/>
    <col min="13817" max="13817" width="15.7109375" style="385" customWidth="1"/>
    <col min="13818" max="13818" width="12.28515625" style="385" customWidth="1"/>
    <col min="13819" max="14067" width="9.140625" style="385"/>
    <col min="14068" max="14068" width="25.140625" style="385" customWidth="1"/>
    <col min="14069" max="14069" width="17.5703125" style="385" customWidth="1"/>
    <col min="14070" max="14070" width="19.7109375" style="385" customWidth="1"/>
    <col min="14071" max="14071" width="18.140625" style="385" customWidth="1"/>
    <col min="14072" max="14072" width="15.42578125" style="385" customWidth="1"/>
    <col min="14073" max="14073" width="15.7109375" style="385" customWidth="1"/>
    <col min="14074" max="14074" width="12.28515625" style="385" customWidth="1"/>
    <col min="14075" max="14323" width="9.140625" style="385"/>
    <col min="14324" max="14324" width="25.140625" style="385" customWidth="1"/>
    <col min="14325" max="14325" width="17.5703125" style="385" customWidth="1"/>
    <col min="14326" max="14326" width="19.7109375" style="385" customWidth="1"/>
    <col min="14327" max="14327" width="18.140625" style="385" customWidth="1"/>
    <col min="14328" max="14328" width="15.42578125" style="385" customWidth="1"/>
    <col min="14329" max="14329" width="15.7109375" style="385" customWidth="1"/>
    <col min="14330" max="14330" width="12.28515625" style="385" customWidth="1"/>
    <col min="14331" max="14579" width="9.140625" style="385"/>
    <col min="14580" max="14580" width="25.140625" style="385" customWidth="1"/>
    <col min="14581" max="14581" width="17.5703125" style="385" customWidth="1"/>
    <col min="14582" max="14582" width="19.7109375" style="385" customWidth="1"/>
    <col min="14583" max="14583" width="18.140625" style="385" customWidth="1"/>
    <col min="14584" max="14584" width="15.42578125" style="385" customWidth="1"/>
    <col min="14585" max="14585" width="15.7109375" style="385" customWidth="1"/>
    <col min="14586" max="14586" width="12.28515625" style="385" customWidth="1"/>
    <col min="14587" max="14835" width="9.140625" style="385"/>
    <col min="14836" max="14836" width="25.140625" style="385" customWidth="1"/>
    <col min="14837" max="14837" width="17.5703125" style="385" customWidth="1"/>
    <col min="14838" max="14838" width="19.7109375" style="385" customWidth="1"/>
    <col min="14839" max="14839" width="18.140625" style="385" customWidth="1"/>
    <col min="14840" max="14840" width="15.42578125" style="385" customWidth="1"/>
    <col min="14841" max="14841" width="15.7109375" style="385" customWidth="1"/>
    <col min="14842" max="14842" width="12.28515625" style="385" customWidth="1"/>
    <col min="14843" max="15091" width="9.140625" style="385"/>
    <col min="15092" max="15092" width="25.140625" style="385" customWidth="1"/>
    <col min="15093" max="15093" width="17.5703125" style="385" customWidth="1"/>
    <col min="15094" max="15094" width="19.7109375" style="385" customWidth="1"/>
    <col min="15095" max="15095" width="18.140625" style="385" customWidth="1"/>
    <col min="15096" max="15096" width="15.42578125" style="385" customWidth="1"/>
    <col min="15097" max="15097" width="15.7109375" style="385" customWidth="1"/>
    <col min="15098" max="15098" width="12.28515625" style="385" customWidth="1"/>
    <col min="15099" max="15347" width="9.140625" style="385"/>
    <col min="15348" max="15348" width="25.140625" style="385" customWidth="1"/>
    <col min="15349" max="15349" width="17.5703125" style="385" customWidth="1"/>
    <col min="15350" max="15350" width="19.7109375" style="385" customWidth="1"/>
    <col min="15351" max="15351" width="18.140625" style="385" customWidth="1"/>
    <col min="15352" max="15352" width="15.42578125" style="385" customWidth="1"/>
    <col min="15353" max="15353" width="15.7109375" style="385" customWidth="1"/>
    <col min="15354" max="15354" width="12.28515625" style="385" customWidth="1"/>
    <col min="15355" max="15603" width="9.140625" style="385"/>
    <col min="15604" max="15604" width="25.140625" style="385" customWidth="1"/>
    <col min="15605" max="15605" width="17.5703125" style="385" customWidth="1"/>
    <col min="15606" max="15606" width="19.7109375" style="385" customWidth="1"/>
    <col min="15607" max="15607" width="18.140625" style="385" customWidth="1"/>
    <col min="15608" max="15608" width="15.42578125" style="385" customWidth="1"/>
    <col min="15609" max="15609" width="15.7109375" style="385" customWidth="1"/>
    <col min="15610" max="15610" width="12.28515625" style="385" customWidth="1"/>
    <col min="15611" max="15859" width="9.140625" style="385"/>
    <col min="15860" max="15860" width="25.140625" style="385" customWidth="1"/>
    <col min="15861" max="15861" width="17.5703125" style="385" customWidth="1"/>
    <col min="15862" max="15862" width="19.7109375" style="385" customWidth="1"/>
    <col min="15863" max="15863" width="18.140625" style="385" customWidth="1"/>
    <col min="15864" max="15864" width="15.42578125" style="385" customWidth="1"/>
    <col min="15865" max="15865" width="15.7109375" style="385" customWidth="1"/>
    <col min="15866" max="15866" width="12.28515625" style="385" customWidth="1"/>
    <col min="15867" max="16115" width="9.140625" style="385"/>
    <col min="16116" max="16116" width="25.140625" style="385" customWidth="1"/>
    <col min="16117" max="16117" width="17.5703125" style="385" customWidth="1"/>
    <col min="16118" max="16118" width="19.7109375" style="385" customWidth="1"/>
    <col min="16119" max="16119" width="18.140625" style="385" customWidth="1"/>
    <col min="16120" max="16120" width="15.42578125" style="385" customWidth="1"/>
    <col min="16121" max="16121" width="15.7109375" style="385" customWidth="1"/>
    <col min="16122" max="16122" width="12.28515625" style="385" customWidth="1"/>
    <col min="16123" max="16384" width="9.140625" style="385"/>
  </cols>
  <sheetData>
    <row r="1" spans="1:7" s="365" customFormat="1">
      <c r="C1" s="35"/>
      <c r="D1" s="35"/>
      <c r="E1" s="35"/>
      <c r="F1" s="1096" t="s">
        <v>995</v>
      </c>
      <c r="G1" s="1096"/>
    </row>
    <row r="2" spans="1:7" s="365" customFormat="1" ht="30.75" customHeight="1">
      <c r="B2" s="935" t="s">
        <v>857</v>
      </c>
      <c r="C2" s="935"/>
      <c r="D2" s="935"/>
      <c r="E2" s="935"/>
      <c r="F2" s="935"/>
      <c r="G2" s="34"/>
    </row>
    <row r="3" spans="1:7" s="365" customFormat="1" ht="20.25">
      <c r="G3" s="363"/>
    </row>
    <row r="4" spans="1:7" ht="18">
      <c r="B4" s="1319" t="s">
        <v>996</v>
      </c>
      <c r="C4" s="1319"/>
      <c r="D4" s="1319"/>
      <c r="E4" s="1319"/>
      <c r="F4" s="1319"/>
      <c r="G4" s="1319"/>
    </row>
    <row r="5" spans="1:7" ht="15.75">
      <c r="C5" s="386"/>
      <c r="D5" s="387"/>
      <c r="E5" s="386"/>
      <c r="F5" s="386"/>
      <c r="G5" s="386"/>
    </row>
    <row r="6" spans="1:7">
      <c r="A6" s="388" t="s">
        <v>796</v>
      </c>
    </row>
    <row r="7" spans="1:7">
      <c r="B7" s="389"/>
    </row>
    <row r="8" spans="1:7" s="390" customFormat="1" ht="30.75" customHeight="1">
      <c r="A8" s="1322" t="s">
        <v>2</v>
      </c>
      <c r="B8" s="1323" t="s">
        <v>3</v>
      </c>
      <c r="C8" s="1323" t="s">
        <v>997</v>
      </c>
      <c r="D8" s="1324" t="s">
        <v>998</v>
      </c>
      <c r="E8" s="1323" t="s">
        <v>999</v>
      </c>
      <c r="F8" s="1323"/>
      <c r="G8" s="1323"/>
    </row>
    <row r="9" spans="1:7" s="390" customFormat="1" ht="48.75" customHeight="1">
      <c r="A9" s="1322"/>
      <c r="B9" s="1323"/>
      <c r="C9" s="1323"/>
      <c r="D9" s="1325"/>
      <c r="E9" s="391" t="s">
        <v>1000</v>
      </c>
      <c r="F9" s="391" t="s">
        <v>1001</v>
      </c>
      <c r="G9" s="391" t="s">
        <v>16</v>
      </c>
    </row>
    <row r="10" spans="1:7" s="390" customFormat="1" ht="16.149999999999999" customHeight="1">
      <c r="A10" s="51">
        <v>1</v>
      </c>
      <c r="B10" s="392">
        <v>2</v>
      </c>
      <c r="C10" s="392">
        <v>3</v>
      </c>
      <c r="D10" s="392">
        <v>4</v>
      </c>
      <c r="E10" s="393">
        <v>5</v>
      </c>
      <c r="F10" s="393">
        <v>6</v>
      </c>
      <c r="G10" s="393">
        <v>7</v>
      </c>
    </row>
    <row r="11" spans="1:7" s="390" customFormat="1" ht="16.149999999999999" customHeight="1">
      <c r="A11" s="177">
        <v>1</v>
      </c>
      <c r="B11" s="423" t="s">
        <v>652</v>
      </c>
      <c r="C11" s="474">
        <v>0</v>
      </c>
      <c r="D11" s="474">
        <v>0</v>
      </c>
      <c r="E11" s="475">
        <f>D11*6000/100000</f>
        <v>0</v>
      </c>
      <c r="F11" s="475">
        <f>D11*4000/100000</f>
        <v>0</v>
      </c>
      <c r="G11" s="475">
        <f t="shared" ref="G11:G34" si="0">SUM(E11:F11)</f>
        <v>0</v>
      </c>
    </row>
    <row r="12" spans="1:7" s="390" customFormat="1" ht="16.149999999999999" customHeight="1">
      <c r="A12" s="177">
        <v>2</v>
      </c>
      <c r="B12" s="423" t="s">
        <v>653</v>
      </c>
      <c r="C12" s="474">
        <v>2287</v>
      </c>
      <c r="D12" s="474">
        <v>2287</v>
      </c>
      <c r="E12" s="475">
        <f>D12*6000/100000</f>
        <v>137.22</v>
      </c>
      <c r="F12" s="475">
        <f>D12*4000/100000</f>
        <v>91.48</v>
      </c>
      <c r="G12" s="475">
        <f t="shared" si="0"/>
        <v>228.7</v>
      </c>
    </row>
    <row r="13" spans="1:7" s="390" customFormat="1" ht="16.149999999999999" customHeight="1">
      <c r="A13" s="177">
        <v>3</v>
      </c>
      <c r="B13" s="423" t="s">
        <v>654</v>
      </c>
      <c r="C13" s="474">
        <v>429</v>
      </c>
      <c r="D13" s="474">
        <v>429</v>
      </c>
      <c r="E13" s="475">
        <f t="shared" ref="E13:E34" si="1">D13*6000/100000</f>
        <v>25.74</v>
      </c>
      <c r="F13" s="475">
        <f t="shared" ref="F13:F34" si="2">D13*4000/100000</f>
        <v>17.16</v>
      </c>
      <c r="G13" s="475">
        <f t="shared" si="0"/>
        <v>42.9</v>
      </c>
    </row>
    <row r="14" spans="1:7" s="390" customFormat="1" ht="16.149999999999999" customHeight="1">
      <c r="A14" s="177">
        <v>4</v>
      </c>
      <c r="B14" s="423" t="s">
        <v>655</v>
      </c>
      <c r="C14" s="474">
        <v>0</v>
      </c>
      <c r="D14" s="474">
        <v>0</v>
      </c>
      <c r="E14" s="475">
        <f t="shared" si="1"/>
        <v>0</v>
      </c>
      <c r="F14" s="475">
        <f t="shared" si="2"/>
        <v>0</v>
      </c>
      <c r="G14" s="475">
        <f t="shared" si="0"/>
        <v>0</v>
      </c>
    </row>
    <row r="15" spans="1:7" s="390" customFormat="1" ht="16.149999999999999" customHeight="1">
      <c r="A15" s="177">
        <v>5</v>
      </c>
      <c r="B15" s="423" t="s">
        <v>656</v>
      </c>
      <c r="C15" s="474">
        <v>244</v>
      </c>
      <c r="D15" s="474">
        <v>244</v>
      </c>
      <c r="E15" s="475">
        <f t="shared" si="1"/>
        <v>14.64</v>
      </c>
      <c r="F15" s="475">
        <f t="shared" si="2"/>
        <v>9.76</v>
      </c>
      <c r="G15" s="475">
        <f t="shared" si="0"/>
        <v>24.4</v>
      </c>
    </row>
    <row r="16" spans="1:7" s="390" customFormat="1" ht="16.149999999999999" customHeight="1">
      <c r="A16" s="177">
        <v>6</v>
      </c>
      <c r="B16" s="423" t="s">
        <v>657</v>
      </c>
      <c r="C16" s="474">
        <v>23</v>
      </c>
      <c r="D16" s="474">
        <v>23</v>
      </c>
      <c r="E16" s="475">
        <f t="shared" si="1"/>
        <v>1.38</v>
      </c>
      <c r="F16" s="475">
        <f t="shared" si="2"/>
        <v>0.92</v>
      </c>
      <c r="G16" s="475">
        <f t="shared" si="0"/>
        <v>2.2999999999999998</v>
      </c>
    </row>
    <row r="17" spans="1:19" s="390" customFormat="1" ht="16.149999999999999" customHeight="1">
      <c r="A17" s="177">
        <v>7</v>
      </c>
      <c r="B17" s="423" t="s">
        <v>658</v>
      </c>
      <c r="C17" s="474">
        <v>1393</v>
      </c>
      <c r="D17" s="474">
        <v>1393</v>
      </c>
      <c r="E17" s="475">
        <f t="shared" si="1"/>
        <v>83.58</v>
      </c>
      <c r="F17" s="475">
        <f t="shared" si="2"/>
        <v>55.72</v>
      </c>
      <c r="G17" s="475">
        <f t="shared" si="0"/>
        <v>139.30000000000001</v>
      </c>
    </row>
    <row r="18" spans="1:19" s="390" customFormat="1" ht="16.149999999999999" customHeight="1">
      <c r="A18" s="399">
        <v>8</v>
      </c>
      <c r="B18" s="423" t="s">
        <v>659</v>
      </c>
      <c r="C18" s="474">
        <v>349</v>
      </c>
      <c r="D18" s="474">
        <v>349</v>
      </c>
      <c r="E18" s="475">
        <f t="shared" si="1"/>
        <v>20.94</v>
      </c>
      <c r="F18" s="475">
        <f t="shared" si="2"/>
        <v>13.96</v>
      </c>
      <c r="G18" s="475">
        <f t="shared" si="0"/>
        <v>34.900000000000006</v>
      </c>
    </row>
    <row r="19" spans="1:19" s="390" customFormat="1" ht="16.149999999999999" customHeight="1">
      <c r="A19" s="399">
        <v>9</v>
      </c>
      <c r="B19" s="423" t="s">
        <v>660</v>
      </c>
      <c r="C19" s="474">
        <v>0</v>
      </c>
      <c r="D19" s="474">
        <v>0</v>
      </c>
      <c r="E19" s="475">
        <f t="shared" si="1"/>
        <v>0</v>
      </c>
      <c r="F19" s="475">
        <f t="shared" si="2"/>
        <v>0</v>
      </c>
      <c r="G19" s="475">
        <f t="shared" si="0"/>
        <v>0</v>
      </c>
    </row>
    <row r="20" spans="1:19" s="390" customFormat="1" ht="16.149999999999999" customHeight="1">
      <c r="A20" s="399">
        <v>10</v>
      </c>
      <c r="B20" s="423" t="s">
        <v>661</v>
      </c>
      <c r="C20" s="474">
        <v>0</v>
      </c>
      <c r="D20" s="474">
        <v>0</v>
      </c>
      <c r="E20" s="475">
        <f t="shared" si="1"/>
        <v>0</v>
      </c>
      <c r="F20" s="475">
        <f t="shared" si="2"/>
        <v>0</v>
      </c>
      <c r="G20" s="475">
        <f t="shared" si="0"/>
        <v>0</v>
      </c>
    </row>
    <row r="21" spans="1:19" s="390" customFormat="1" ht="16.149999999999999" customHeight="1">
      <c r="A21" s="399">
        <v>11</v>
      </c>
      <c r="B21" s="423" t="s">
        <v>662</v>
      </c>
      <c r="C21" s="474">
        <v>940</v>
      </c>
      <c r="D21" s="474">
        <v>940</v>
      </c>
      <c r="E21" s="475">
        <f t="shared" si="1"/>
        <v>56.4</v>
      </c>
      <c r="F21" s="475">
        <f t="shared" si="2"/>
        <v>37.6</v>
      </c>
      <c r="G21" s="475">
        <f t="shared" si="0"/>
        <v>94</v>
      </c>
    </row>
    <row r="22" spans="1:19" s="390" customFormat="1" ht="16.149999999999999" customHeight="1">
      <c r="A22" s="399">
        <v>12</v>
      </c>
      <c r="B22" s="423" t="s">
        <v>663</v>
      </c>
      <c r="C22" s="474">
        <v>0</v>
      </c>
      <c r="D22" s="474">
        <v>0</v>
      </c>
      <c r="E22" s="475">
        <f t="shared" si="1"/>
        <v>0</v>
      </c>
      <c r="F22" s="475">
        <f t="shared" si="2"/>
        <v>0</v>
      </c>
      <c r="G22" s="475">
        <f t="shared" si="0"/>
        <v>0</v>
      </c>
    </row>
    <row r="23" spans="1:19" s="390" customFormat="1" ht="16.149999999999999" customHeight="1">
      <c r="A23" s="399">
        <v>13</v>
      </c>
      <c r="B23" s="423" t="s">
        <v>664</v>
      </c>
      <c r="C23" s="474">
        <v>824</v>
      </c>
      <c r="D23" s="474">
        <v>824</v>
      </c>
      <c r="E23" s="475">
        <f t="shared" si="1"/>
        <v>49.44</v>
      </c>
      <c r="F23" s="475">
        <f t="shared" si="2"/>
        <v>32.96</v>
      </c>
      <c r="G23" s="475">
        <f t="shared" si="0"/>
        <v>82.4</v>
      </c>
    </row>
    <row r="24" spans="1:19" s="390" customFormat="1" ht="16.149999999999999" customHeight="1">
      <c r="A24" s="399">
        <v>14</v>
      </c>
      <c r="B24" s="423" t="s">
        <v>665</v>
      </c>
      <c r="C24" s="474">
        <v>163</v>
      </c>
      <c r="D24" s="474">
        <v>163</v>
      </c>
      <c r="E24" s="475">
        <f t="shared" si="1"/>
        <v>9.7799999999999994</v>
      </c>
      <c r="F24" s="475">
        <f t="shared" si="2"/>
        <v>6.52</v>
      </c>
      <c r="G24" s="475">
        <f t="shared" si="0"/>
        <v>16.299999999999997</v>
      </c>
    </row>
    <row r="25" spans="1:19" s="390" customFormat="1" ht="16.149999999999999" customHeight="1">
      <c r="A25" s="399">
        <v>15</v>
      </c>
      <c r="B25" s="423" t="s">
        <v>666</v>
      </c>
      <c r="C25" s="474">
        <v>0</v>
      </c>
      <c r="D25" s="474">
        <v>0</v>
      </c>
      <c r="E25" s="475">
        <f t="shared" si="1"/>
        <v>0</v>
      </c>
      <c r="F25" s="475">
        <f t="shared" si="2"/>
        <v>0</v>
      </c>
      <c r="G25" s="475">
        <f t="shared" si="0"/>
        <v>0</v>
      </c>
    </row>
    <row r="26" spans="1:19" s="390" customFormat="1" ht="16.149999999999999" customHeight="1">
      <c r="A26" s="399">
        <v>16</v>
      </c>
      <c r="B26" s="423" t="s">
        <v>667</v>
      </c>
      <c r="C26" s="474">
        <v>404</v>
      </c>
      <c r="D26" s="474">
        <v>404</v>
      </c>
      <c r="E26" s="475">
        <f t="shared" si="1"/>
        <v>24.24</v>
      </c>
      <c r="F26" s="475">
        <f t="shared" si="2"/>
        <v>16.16</v>
      </c>
      <c r="G26" s="475">
        <f t="shared" si="0"/>
        <v>40.4</v>
      </c>
    </row>
    <row r="27" spans="1:19">
      <c r="A27" s="399">
        <v>17</v>
      </c>
      <c r="B27" s="423" t="s">
        <v>668</v>
      </c>
      <c r="C27" s="476">
        <v>41</v>
      </c>
      <c r="D27" s="476">
        <v>41</v>
      </c>
      <c r="E27" s="475">
        <f t="shared" si="1"/>
        <v>2.46</v>
      </c>
      <c r="F27" s="475">
        <f t="shared" si="2"/>
        <v>1.64</v>
      </c>
      <c r="G27" s="488">
        <f t="shared" si="0"/>
        <v>4.0999999999999996</v>
      </c>
    </row>
    <row r="28" spans="1:19">
      <c r="A28" s="399">
        <v>18</v>
      </c>
      <c r="B28" s="423" t="s">
        <v>669</v>
      </c>
      <c r="C28" s="476">
        <v>0</v>
      </c>
      <c r="D28" s="476">
        <v>0</v>
      </c>
      <c r="E28" s="475">
        <f t="shared" si="1"/>
        <v>0</v>
      </c>
      <c r="F28" s="475">
        <f t="shared" si="2"/>
        <v>0</v>
      </c>
      <c r="G28" s="488">
        <f t="shared" si="0"/>
        <v>0</v>
      </c>
    </row>
    <row r="29" spans="1:19">
      <c r="A29" s="399">
        <v>19</v>
      </c>
      <c r="B29" s="423" t="s">
        <v>670</v>
      </c>
      <c r="C29" s="476">
        <v>632</v>
      </c>
      <c r="D29" s="476">
        <v>632</v>
      </c>
      <c r="E29" s="475">
        <f t="shared" si="1"/>
        <v>37.92</v>
      </c>
      <c r="F29" s="475">
        <f t="shared" si="2"/>
        <v>25.28</v>
      </c>
      <c r="G29" s="488">
        <f t="shared" si="0"/>
        <v>63.2</v>
      </c>
    </row>
    <row r="30" spans="1:19">
      <c r="A30" s="399">
        <v>20</v>
      </c>
      <c r="B30" s="423" t="s">
        <v>671</v>
      </c>
      <c r="C30" s="476">
        <v>3937</v>
      </c>
      <c r="D30" s="476">
        <v>3937</v>
      </c>
      <c r="E30" s="475">
        <f t="shared" si="1"/>
        <v>236.22</v>
      </c>
      <c r="F30" s="475">
        <f t="shared" si="2"/>
        <v>157.47999999999999</v>
      </c>
      <c r="G30" s="488">
        <f t="shared" si="0"/>
        <v>393.7</v>
      </c>
    </row>
    <row r="31" spans="1:19" s="394" customFormat="1">
      <c r="A31" s="399">
        <v>21</v>
      </c>
      <c r="B31" s="423" t="s">
        <v>672</v>
      </c>
      <c r="C31" s="476">
        <v>26</v>
      </c>
      <c r="D31" s="476">
        <v>26</v>
      </c>
      <c r="E31" s="475">
        <f t="shared" si="1"/>
        <v>1.56</v>
      </c>
      <c r="F31" s="475">
        <f t="shared" si="2"/>
        <v>1.04</v>
      </c>
      <c r="G31" s="488">
        <f t="shared" si="0"/>
        <v>2.6</v>
      </c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</row>
    <row r="32" spans="1:19">
      <c r="A32" s="399">
        <v>22</v>
      </c>
      <c r="B32" s="423" t="s">
        <v>673</v>
      </c>
      <c r="C32" s="476">
        <v>0</v>
      </c>
      <c r="D32" s="476">
        <v>0</v>
      </c>
      <c r="E32" s="488">
        <f t="shared" si="1"/>
        <v>0</v>
      </c>
      <c r="F32" s="488">
        <f t="shared" si="2"/>
        <v>0</v>
      </c>
      <c r="G32" s="488">
        <f t="shared" si="0"/>
        <v>0</v>
      </c>
    </row>
    <row r="33" spans="1:7">
      <c r="A33" s="399">
        <v>23</v>
      </c>
      <c r="B33" s="423" t="s">
        <v>674</v>
      </c>
      <c r="C33" s="476">
        <v>0</v>
      </c>
      <c r="D33" s="476">
        <v>0</v>
      </c>
      <c r="E33" s="488">
        <f t="shared" si="1"/>
        <v>0</v>
      </c>
      <c r="F33" s="488">
        <f t="shared" si="2"/>
        <v>0</v>
      </c>
      <c r="G33" s="488">
        <f t="shared" si="0"/>
        <v>0</v>
      </c>
    </row>
    <row r="34" spans="1:7">
      <c r="A34" s="399">
        <v>24</v>
      </c>
      <c r="B34" s="423" t="s">
        <v>675</v>
      </c>
      <c r="C34" s="476">
        <v>0</v>
      </c>
      <c r="D34" s="476">
        <v>0</v>
      </c>
      <c r="E34" s="488">
        <f t="shared" si="1"/>
        <v>0</v>
      </c>
      <c r="F34" s="488">
        <f t="shared" si="2"/>
        <v>0</v>
      </c>
      <c r="G34" s="488">
        <f t="shared" si="0"/>
        <v>0</v>
      </c>
    </row>
    <row r="35" spans="1:7">
      <c r="A35" s="1320" t="s">
        <v>16</v>
      </c>
      <c r="B35" s="1321"/>
      <c r="C35" s="477">
        <f>SUM(C12:C34)</f>
        <v>11692</v>
      </c>
      <c r="D35" s="477">
        <f>SUM(D12:D34)</f>
        <v>11692</v>
      </c>
      <c r="E35" s="478">
        <f>SUM(E12:E34)</f>
        <v>701.51999999999987</v>
      </c>
      <c r="F35" s="478">
        <f>SUM(F12:F34)</f>
        <v>467.68</v>
      </c>
      <c r="G35" s="478">
        <f>SUM(E35:F35)</f>
        <v>1169.1999999999998</v>
      </c>
    </row>
    <row r="36" spans="1:7">
      <c r="A36" s="397"/>
      <c r="B36" s="395"/>
      <c r="C36" s="395"/>
      <c r="D36" s="395"/>
      <c r="E36" s="395"/>
      <c r="F36" s="395"/>
      <c r="G36" s="395"/>
    </row>
    <row r="37" spans="1:7" s="365" customFormat="1" ht="12.75" customHeight="1"/>
    <row r="38" spans="1:7" s="365" customFormat="1" ht="12.75"/>
    <row r="39" spans="1:7">
      <c r="A39" s="9" t="s">
        <v>1117</v>
      </c>
      <c r="B39" s="404"/>
      <c r="C39" s="453" t="s">
        <v>849</v>
      </c>
      <c r="D39" s="452"/>
      <c r="E39" s="1001" t="s">
        <v>846</v>
      </c>
      <c r="F39" s="1001"/>
      <c r="G39" s="1001"/>
    </row>
    <row r="40" spans="1:7">
      <c r="A40" s="404"/>
      <c r="B40" s="404"/>
      <c r="C40" s="453" t="s">
        <v>850</v>
      </c>
      <c r="D40" s="452"/>
      <c r="E40" s="1001" t="s">
        <v>845</v>
      </c>
      <c r="F40" s="1001"/>
      <c r="G40" s="1001"/>
    </row>
    <row r="41" spans="1:7">
      <c r="A41" s="430"/>
      <c r="B41" s="430"/>
      <c r="C41" s="453" t="s">
        <v>851</v>
      </c>
      <c r="D41" s="452"/>
      <c r="E41" s="430"/>
      <c r="F41" s="430"/>
      <c r="G41" s="411"/>
    </row>
    <row r="42" spans="1:7">
      <c r="A42" s="365"/>
      <c r="B42" s="9"/>
      <c r="C42" s="9"/>
      <c r="D42" s="9"/>
      <c r="E42" s="937"/>
      <c r="F42" s="937"/>
      <c r="G42" s="937"/>
    </row>
  </sheetData>
  <mergeCells count="12">
    <mergeCell ref="E42:G42"/>
    <mergeCell ref="F1:G1"/>
    <mergeCell ref="B2:F2"/>
    <mergeCell ref="B4:G4"/>
    <mergeCell ref="A35:B35"/>
    <mergeCell ref="E39:G39"/>
    <mergeCell ref="E40:G40"/>
    <mergeCell ref="A8:A9"/>
    <mergeCell ref="B8:B9"/>
    <mergeCell ref="C8:C9"/>
    <mergeCell ref="D8:D9"/>
    <mergeCell ref="E8:G8"/>
  </mergeCells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V41"/>
  <sheetViews>
    <sheetView view="pageBreakPreview" topLeftCell="A16" zoomScale="90" zoomScaleNormal="90" zoomScaleSheetLayoutView="90" workbookViewId="0">
      <selection activeCell="A38" sqref="A38"/>
    </sheetView>
  </sheetViews>
  <sheetFormatPr defaultRowHeight="15"/>
  <cols>
    <col min="1" max="1" width="9.140625" style="385"/>
    <col min="2" max="2" width="14.42578125" style="385" customWidth="1"/>
    <col min="3" max="3" width="9.7109375" style="385" customWidth="1"/>
    <col min="4" max="4" width="8.140625" style="385" customWidth="1"/>
    <col min="5" max="5" width="7.42578125" style="385" customWidth="1"/>
    <col min="6" max="6" width="9.140625" style="385" customWidth="1"/>
    <col min="7" max="7" width="9.5703125" style="385" customWidth="1"/>
    <col min="8" max="8" width="8.140625" style="385" customWidth="1"/>
    <col min="9" max="9" width="6.85546875" style="385" customWidth="1"/>
    <col min="10" max="10" width="9.28515625" style="385" customWidth="1"/>
    <col min="11" max="11" width="10.5703125" style="385" customWidth="1"/>
    <col min="12" max="12" width="8.7109375" style="385" customWidth="1"/>
    <col min="13" max="13" width="7.42578125" style="385" customWidth="1"/>
    <col min="14" max="14" width="8.5703125" style="385" customWidth="1"/>
    <col min="15" max="15" width="8.7109375" style="385" customWidth="1"/>
    <col min="16" max="16" width="8.5703125" style="385" customWidth="1"/>
    <col min="17" max="17" width="7.85546875" style="385" customWidth="1"/>
    <col min="18" max="18" width="8.5703125" style="385" customWidth="1"/>
    <col min="19" max="20" width="10.5703125" style="385" customWidth="1"/>
    <col min="21" max="21" width="11.140625" style="385" customWidth="1"/>
    <col min="22" max="22" width="10.7109375" style="385" bestFit="1" customWidth="1"/>
    <col min="23" max="257" width="9.140625" style="385"/>
    <col min="258" max="258" width="11.28515625" style="385" customWidth="1"/>
    <col min="259" max="259" width="9.7109375" style="385" customWidth="1"/>
    <col min="260" max="260" width="8.140625" style="385" customWidth="1"/>
    <col min="261" max="261" width="7.42578125" style="385" customWidth="1"/>
    <col min="262" max="262" width="9.140625" style="385" customWidth="1"/>
    <col min="263" max="263" width="9.5703125" style="385" customWidth="1"/>
    <col min="264" max="264" width="8.140625" style="385" customWidth="1"/>
    <col min="265" max="265" width="6.85546875" style="385" customWidth="1"/>
    <col min="266" max="266" width="9.28515625" style="385" customWidth="1"/>
    <col min="267" max="267" width="10.5703125" style="385" customWidth="1"/>
    <col min="268" max="268" width="8.7109375" style="385" customWidth="1"/>
    <col min="269" max="269" width="7.42578125" style="385" customWidth="1"/>
    <col min="270" max="270" width="8.5703125" style="385" customWidth="1"/>
    <col min="271" max="271" width="8.7109375" style="385" customWidth="1"/>
    <col min="272" max="272" width="8.5703125" style="385" customWidth="1"/>
    <col min="273" max="273" width="7.85546875" style="385" customWidth="1"/>
    <col min="274" max="274" width="8.5703125" style="385" customWidth="1"/>
    <col min="275" max="276" width="10.5703125" style="385" customWidth="1"/>
    <col min="277" max="277" width="11.140625" style="385" customWidth="1"/>
    <col min="278" max="278" width="10.7109375" style="385" bestFit="1" customWidth="1"/>
    <col min="279" max="513" width="9.140625" style="385"/>
    <col min="514" max="514" width="11.28515625" style="385" customWidth="1"/>
    <col min="515" max="515" width="9.7109375" style="385" customWidth="1"/>
    <col min="516" max="516" width="8.140625" style="385" customWidth="1"/>
    <col min="517" max="517" width="7.42578125" style="385" customWidth="1"/>
    <col min="518" max="518" width="9.140625" style="385" customWidth="1"/>
    <col min="519" max="519" width="9.5703125" style="385" customWidth="1"/>
    <col min="520" max="520" width="8.140625" style="385" customWidth="1"/>
    <col min="521" max="521" width="6.85546875" style="385" customWidth="1"/>
    <col min="522" max="522" width="9.28515625" style="385" customWidth="1"/>
    <col min="523" max="523" width="10.5703125" style="385" customWidth="1"/>
    <col min="524" max="524" width="8.7109375" style="385" customWidth="1"/>
    <col min="525" max="525" width="7.42578125" style="385" customWidth="1"/>
    <col min="526" max="526" width="8.5703125" style="385" customWidth="1"/>
    <col min="527" max="527" width="8.7109375" style="385" customWidth="1"/>
    <col min="528" max="528" width="8.5703125" style="385" customWidth="1"/>
    <col min="529" max="529" width="7.85546875" style="385" customWidth="1"/>
    <col min="530" max="530" width="8.5703125" style="385" customWidth="1"/>
    <col min="531" max="532" width="10.5703125" style="385" customWidth="1"/>
    <col min="533" max="533" width="11.140625" style="385" customWidth="1"/>
    <col min="534" max="534" width="10.7109375" style="385" bestFit="1" customWidth="1"/>
    <col min="535" max="769" width="9.140625" style="385"/>
    <col min="770" max="770" width="11.28515625" style="385" customWidth="1"/>
    <col min="771" max="771" width="9.7109375" style="385" customWidth="1"/>
    <col min="772" max="772" width="8.140625" style="385" customWidth="1"/>
    <col min="773" max="773" width="7.42578125" style="385" customWidth="1"/>
    <col min="774" max="774" width="9.140625" style="385" customWidth="1"/>
    <col min="775" max="775" width="9.5703125" style="385" customWidth="1"/>
    <col min="776" max="776" width="8.140625" style="385" customWidth="1"/>
    <col min="777" max="777" width="6.85546875" style="385" customWidth="1"/>
    <col min="778" max="778" width="9.28515625" style="385" customWidth="1"/>
    <col min="779" max="779" width="10.5703125" style="385" customWidth="1"/>
    <col min="780" max="780" width="8.7109375" style="385" customWidth="1"/>
    <col min="781" max="781" width="7.42578125" style="385" customWidth="1"/>
    <col min="782" max="782" width="8.5703125" style="385" customWidth="1"/>
    <col min="783" max="783" width="8.7109375" style="385" customWidth="1"/>
    <col min="784" max="784" width="8.5703125" style="385" customWidth="1"/>
    <col min="785" max="785" width="7.85546875" style="385" customWidth="1"/>
    <col min="786" max="786" width="8.5703125" style="385" customWidth="1"/>
    <col min="787" max="788" width="10.5703125" style="385" customWidth="1"/>
    <col min="789" max="789" width="11.140625" style="385" customWidth="1"/>
    <col min="790" max="790" width="10.7109375" style="385" bestFit="1" customWidth="1"/>
    <col min="791" max="1025" width="9.140625" style="385"/>
    <col min="1026" max="1026" width="11.28515625" style="385" customWidth="1"/>
    <col min="1027" max="1027" width="9.7109375" style="385" customWidth="1"/>
    <col min="1028" max="1028" width="8.140625" style="385" customWidth="1"/>
    <col min="1029" max="1029" width="7.42578125" style="385" customWidth="1"/>
    <col min="1030" max="1030" width="9.140625" style="385" customWidth="1"/>
    <col min="1031" max="1031" width="9.5703125" style="385" customWidth="1"/>
    <col min="1032" max="1032" width="8.140625" style="385" customWidth="1"/>
    <col min="1033" max="1033" width="6.85546875" style="385" customWidth="1"/>
    <col min="1034" max="1034" width="9.28515625" style="385" customWidth="1"/>
    <col min="1035" max="1035" width="10.5703125" style="385" customWidth="1"/>
    <col min="1036" max="1036" width="8.7109375" style="385" customWidth="1"/>
    <col min="1037" max="1037" width="7.42578125" style="385" customWidth="1"/>
    <col min="1038" max="1038" width="8.5703125" style="385" customWidth="1"/>
    <col min="1039" max="1039" width="8.7109375" style="385" customWidth="1"/>
    <col min="1040" max="1040" width="8.5703125" style="385" customWidth="1"/>
    <col min="1041" max="1041" width="7.85546875" style="385" customWidth="1"/>
    <col min="1042" max="1042" width="8.5703125" style="385" customWidth="1"/>
    <col min="1043" max="1044" width="10.5703125" style="385" customWidth="1"/>
    <col min="1045" max="1045" width="11.140625" style="385" customWidth="1"/>
    <col min="1046" max="1046" width="10.7109375" style="385" bestFit="1" customWidth="1"/>
    <col min="1047" max="1281" width="9.140625" style="385"/>
    <col min="1282" max="1282" width="11.28515625" style="385" customWidth="1"/>
    <col min="1283" max="1283" width="9.7109375" style="385" customWidth="1"/>
    <col min="1284" max="1284" width="8.140625" style="385" customWidth="1"/>
    <col min="1285" max="1285" width="7.42578125" style="385" customWidth="1"/>
    <col min="1286" max="1286" width="9.140625" style="385" customWidth="1"/>
    <col min="1287" max="1287" width="9.5703125" style="385" customWidth="1"/>
    <col min="1288" max="1288" width="8.140625" style="385" customWidth="1"/>
    <col min="1289" max="1289" width="6.85546875" style="385" customWidth="1"/>
    <col min="1290" max="1290" width="9.28515625" style="385" customWidth="1"/>
    <col min="1291" max="1291" width="10.5703125" style="385" customWidth="1"/>
    <col min="1292" max="1292" width="8.7109375" style="385" customWidth="1"/>
    <col min="1293" max="1293" width="7.42578125" style="385" customWidth="1"/>
    <col min="1294" max="1294" width="8.5703125" style="385" customWidth="1"/>
    <col min="1295" max="1295" width="8.7109375" style="385" customWidth="1"/>
    <col min="1296" max="1296" width="8.5703125" style="385" customWidth="1"/>
    <col min="1297" max="1297" width="7.85546875" style="385" customWidth="1"/>
    <col min="1298" max="1298" width="8.5703125" style="385" customWidth="1"/>
    <col min="1299" max="1300" width="10.5703125" style="385" customWidth="1"/>
    <col min="1301" max="1301" width="11.140625" style="385" customWidth="1"/>
    <col min="1302" max="1302" width="10.7109375" style="385" bestFit="1" customWidth="1"/>
    <col min="1303" max="1537" width="9.140625" style="385"/>
    <col min="1538" max="1538" width="11.28515625" style="385" customWidth="1"/>
    <col min="1539" max="1539" width="9.7109375" style="385" customWidth="1"/>
    <col min="1540" max="1540" width="8.140625" style="385" customWidth="1"/>
    <col min="1541" max="1541" width="7.42578125" style="385" customWidth="1"/>
    <col min="1542" max="1542" width="9.140625" style="385" customWidth="1"/>
    <col min="1543" max="1543" width="9.5703125" style="385" customWidth="1"/>
    <col min="1544" max="1544" width="8.140625" style="385" customWidth="1"/>
    <col min="1545" max="1545" width="6.85546875" style="385" customWidth="1"/>
    <col min="1546" max="1546" width="9.28515625" style="385" customWidth="1"/>
    <col min="1547" max="1547" width="10.5703125" style="385" customWidth="1"/>
    <col min="1548" max="1548" width="8.7109375" style="385" customWidth="1"/>
    <col min="1549" max="1549" width="7.42578125" style="385" customWidth="1"/>
    <col min="1550" max="1550" width="8.5703125" style="385" customWidth="1"/>
    <col min="1551" max="1551" width="8.7109375" style="385" customWidth="1"/>
    <col min="1552" max="1552" width="8.5703125" style="385" customWidth="1"/>
    <col min="1553" max="1553" width="7.85546875" style="385" customWidth="1"/>
    <col min="1554" max="1554" width="8.5703125" style="385" customWidth="1"/>
    <col min="1555" max="1556" width="10.5703125" style="385" customWidth="1"/>
    <col min="1557" max="1557" width="11.140625" style="385" customWidth="1"/>
    <col min="1558" max="1558" width="10.7109375" style="385" bestFit="1" customWidth="1"/>
    <col min="1559" max="1793" width="9.140625" style="385"/>
    <col min="1794" max="1794" width="11.28515625" style="385" customWidth="1"/>
    <col min="1795" max="1795" width="9.7109375" style="385" customWidth="1"/>
    <col min="1796" max="1796" width="8.140625" style="385" customWidth="1"/>
    <col min="1797" max="1797" width="7.42578125" style="385" customWidth="1"/>
    <col min="1798" max="1798" width="9.140625" style="385" customWidth="1"/>
    <col min="1799" max="1799" width="9.5703125" style="385" customWidth="1"/>
    <col min="1800" max="1800" width="8.140625" style="385" customWidth="1"/>
    <col min="1801" max="1801" width="6.85546875" style="385" customWidth="1"/>
    <col min="1802" max="1802" width="9.28515625" style="385" customWidth="1"/>
    <col min="1803" max="1803" width="10.5703125" style="385" customWidth="1"/>
    <col min="1804" max="1804" width="8.7109375" style="385" customWidth="1"/>
    <col min="1805" max="1805" width="7.42578125" style="385" customWidth="1"/>
    <col min="1806" max="1806" width="8.5703125" style="385" customWidth="1"/>
    <col min="1807" max="1807" width="8.7109375" style="385" customWidth="1"/>
    <col min="1808" max="1808" width="8.5703125" style="385" customWidth="1"/>
    <col min="1809" max="1809" width="7.85546875" style="385" customWidth="1"/>
    <col min="1810" max="1810" width="8.5703125" style="385" customWidth="1"/>
    <col min="1811" max="1812" width="10.5703125" style="385" customWidth="1"/>
    <col min="1813" max="1813" width="11.140625" style="385" customWidth="1"/>
    <col min="1814" max="1814" width="10.7109375" style="385" bestFit="1" customWidth="1"/>
    <col min="1815" max="2049" width="9.140625" style="385"/>
    <col min="2050" max="2050" width="11.28515625" style="385" customWidth="1"/>
    <col min="2051" max="2051" width="9.7109375" style="385" customWidth="1"/>
    <col min="2052" max="2052" width="8.140625" style="385" customWidth="1"/>
    <col min="2053" max="2053" width="7.42578125" style="385" customWidth="1"/>
    <col min="2054" max="2054" width="9.140625" style="385" customWidth="1"/>
    <col min="2055" max="2055" width="9.5703125" style="385" customWidth="1"/>
    <col min="2056" max="2056" width="8.140625" style="385" customWidth="1"/>
    <col min="2057" max="2057" width="6.85546875" style="385" customWidth="1"/>
    <col min="2058" max="2058" width="9.28515625" style="385" customWidth="1"/>
    <col min="2059" max="2059" width="10.5703125" style="385" customWidth="1"/>
    <col min="2060" max="2060" width="8.7109375" style="385" customWidth="1"/>
    <col min="2061" max="2061" width="7.42578125" style="385" customWidth="1"/>
    <col min="2062" max="2062" width="8.5703125" style="385" customWidth="1"/>
    <col min="2063" max="2063" width="8.7109375" style="385" customWidth="1"/>
    <col min="2064" max="2064" width="8.5703125" style="385" customWidth="1"/>
    <col min="2065" max="2065" width="7.85546875" style="385" customWidth="1"/>
    <col min="2066" max="2066" width="8.5703125" style="385" customWidth="1"/>
    <col min="2067" max="2068" width="10.5703125" style="385" customWidth="1"/>
    <col min="2069" max="2069" width="11.140625" style="385" customWidth="1"/>
    <col min="2070" max="2070" width="10.7109375" style="385" bestFit="1" customWidth="1"/>
    <col min="2071" max="2305" width="9.140625" style="385"/>
    <col min="2306" max="2306" width="11.28515625" style="385" customWidth="1"/>
    <col min="2307" max="2307" width="9.7109375" style="385" customWidth="1"/>
    <col min="2308" max="2308" width="8.140625" style="385" customWidth="1"/>
    <col min="2309" max="2309" width="7.42578125" style="385" customWidth="1"/>
    <col min="2310" max="2310" width="9.140625" style="385" customWidth="1"/>
    <col min="2311" max="2311" width="9.5703125" style="385" customWidth="1"/>
    <col min="2312" max="2312" width="8.140625" style="385" customWidth="1"/>
    <col min="2313" max="2313" width="6.85546875" style="385" customWidth="1"/>
    <col min="2314" max="2314" width="9.28515625" style="385" customWidth="1"/>
    <col min="2315" max="2315" width="10.5703125" style="385" customWidth="1"/>
    <col min="2316" max="2316" width="8.7109375" style="385" customWidth="1"/>
    <col min="2317" max="2317" width="7.42578125" style="385" customWidth="1"/>
    <col min="2318" max="2318" width="8.5703125" style="385" customWidth="1"/>
    <col min="2319" max="2319" width="8.7109375" style="385" customWidth="1"/>
    <col min="2320" max="2320" width="8.5703125" style="385" customWidth="1"/>
    <col min="2321" max="2321" width="7.85546875" style="385" customWidth="1"/>
    <col min="2322" max="2322" width="8.5703125" style="385" customWidth="1"/>
    <col min="2323" max="2324" width="10.5703125" style="385" customWidth="1"/>
    <col min="2325" max="2325" width="11.140625" style="385" customWidth="1"/>
    <col min="2326" max="2326" width="10.7109375" style="385" bestFit="1" customWidth="1"/>
    <col min="2327" max="2561" width="9.140625" style="385"/>
    <col min="2562" max="2562" width="11.28515625" style="385" customWidth="1"/>
    <col min="2563" max="2563" width="9.7109375" style="385" customWidth="1"/>
    <col min="2564" max="2564" width="8.140625" style="385" customWidth="1"/>
    <col min="2565" max="2565" width="7.42578125" style="385" customWidth="1"/>
    <col min="2566" max="2566" width="9.140625" style="385" customWidth="1"/>
    <col min="2567" max="2567" width="9.5703125" style="385" customWidth="1"/>
    <col min="2568" max="2568" width="8.140625" style="385" customWidth="1"/>
    <col min="2569" max="2569" width="6.85546875" style="385" customWidth="1"/>
    <col min="2570" max="2570" width="9.28515625" style="385" customWidth="1"/>
    <col min="2571" max="2571" width="10.5703125" style="385" customWidth="1"/>
    <col min="2572" max="2572" width="8.7109375" style="385" customWidth="1"/>
    <col min="2573" max="2573" width="7.42578125" style="385" customWidth="1"/>
    <col min="2574" max="2574" width="8.5703125" style="385" customWidth="1"/>
    <col min="2575" max="2575" width="8.7109375" style="385" customWidth="1"/>
    <col min="2576" max="2576" width="8.5703125" style="385" customWidth="1"/>
    <col min="2577" max="2577" width="7.85546875" style="385" customWidth="1"/>
    <col min="2578" max="2578" width="8.5703125" style="385" customWidth="1"/>
    <col min="2579" max="2580" width="10.5703125" style="385" customWidth="1"/>
    <col min="2581" max="2581" width="11.140625" style="385" customWidth="1"/>
    <col min="2582" max="2582" width="10.7109375" style="385" bestFit="1" customWidth="1"/>
    <col min="2583" max="2817" width="9.140625" style="385"/>
    <col min="2818" max="2818" width="11.28515625" style="385" customWidth="1"/>
    <col min="2819" max="2819" width="9.7109375" style="385" customWidth="1"/>
    <col min="2820" max="2820" width="8.140625" style="385" customWidth="1"/>
    <col min="2821" max="2821" width="7.42578125" style="385" customWidth="1"/>
    <col min="2822" max="2822" width="9.140625" style="385" customWidth="1"/>
    <col min="2823" max="2823" width="9.5703125" style="385" customWidth="1"/>
    <col min="2824" max="2824" width="8.140625" style="385" customWidth="1"/>
    <col min="2825" max="2825" width="6.85546875" style="385" customWidth="1"/>
    <col min="2826" max="2826" width="9.28515625" style="385" customWidth="1"/>
    <col min="2827" max="2827" width="10.5703125" style="385" customWidth="1"/>
    <col min="2828" max="2828" width="8.7109375" style="385" customWidth="1"/>
    <col min="2829" max="2829" width="7.42578125" style="385" customWidth="1"/>
    <col min="2830" max="2830" width="8.5703125" style="385" customWidth="1"/>
    <col min="2831" max="2831" width="8.7109375" style="385" customWidth="1"/>
    <col min="2832" max="2832" width="8.5703125" style="385" customWidth="1"/>
    <col min="2833" max="2833" width="7.85546875" style="385" customWidth="1"/>
    <col min="2834" max="2834" width="8.5703125" style="385" customWidth="1"/>
    <col min="2835" max="2836" width="10.5703125" style="385" customWidth="1"/>
    <col min="2837" max="2837" width="11.140625" style="385" customWidth="1"/>
    <col min="2838" max="2838" width="10.7109375" style="385" bestFit="1" customWidth="1"/>
    <col min="2839" max="3073" width="9.140625" style="385"/>
    <col min="3074" max="3074" width="11.28515625" style="385" customWidth="1"/>
    <col min="3075" max="3075" width="9.7109375" style="385" customWidth="1"/>
    <col min="3076" max="3076" width="8.140625" style="385" customWidth="1"/>
    <col min="3077" max="3077" width="7.42578125" style="385" customWidth="1"/>
    <col min="3078" max="3078" width="9.140625" style="385" customWidth="1"/>
    <col min="3079" max="3079" width="9.5703125" style="385" customWidth="1"/>
    <col min="3080" max="3080" width="8.140625" style="385" customWidth="1"/>
    <col min="3081" max="3081" width="6.85546875" style="385" customWidth="1"/>
    <col min="3082" max="3082" width="9.28515625" style="385" customWidth="1"/>
    <col min="3083" max="3083" width="10.5703125" style="385" customWidth="1"/>
    <col min="3084" max="3084" width="8.7109375" style="385" customWidth="1"/>
    <col min="3085" max="3085" width="7.42578125" style="385" customWidth="1"/>
    <col min="3086" max="3086" width="8.5703125" style="385" customWidth="1"/>
    <col min="3087" max="3087" width="8.7109375" style="385" customWidth="1"/>
    <col min="3088" max="3088" width="8.5703125" style="385" customWidth="1"/>
    <col min="3089" max="3089" width="7.85546875" style="385" customWidth="1"/>
    <col min="3090" max="3090" width="8.5703125" style="385" customWidth="1"/>
    <col min="3091" max="3092" width="10.5703125" style="385" customWidth="1"/>
    <col min="3093" max="3093" width="11.140625" style="385" customWidth="1"/>
    <col min="3094" max="3094" width="10.7109375" style="385" bestFit="1" customWidth="1"/>
    <col min="3095" max="3329" width="9.140625" style="385"/>
    <col min="3330" max="3330" width="11.28515625" style="385" customWidth="1"/>
    <col min="3331" max="3331" width="9.7109375" style="385" customWidth="1"/>
    <col min="3332" max="3332" width="8.140625" style="385" customWidth="1"/>
    <col min="3333" max="3333" width="7.42578125" style="385" customWidth="1"/>
    <col min="3334" max="3334" width="9.140625" style="385" customWidth="1"/>
    <col min="3335" max="3335" width="9.5703125" style="385" customWidth="1"/>
    <col min="3336" max="3336" width="8.140625" style="385" customWidth="1"/>
    <col min="3337" max="3337" width="6.85546875" style="385" customWidth="1"/>
    <col min="3338" max="3338" width="9.28515625" style="385" customWidth="1"/>
    <col min="3339" max="3339" width="10.5703125" style="385" customWidth="1"/>
    <col min="3340" max="3340" width="8.7109375" style="385" customWidth="1"/>
    <col min="3341" max="3341" width="7.42578125" style="385" customWidth="1"/>
    <col min="3342" max="3342" width="8.5703125" style="385" customWidth="1"/>
    <col min="3343" max="3343" width="8.7109375" style="385" customWidth="1"/>
    <col min="3344" max="3344" width="8.5703125" style="385" customWidth="1"/>
    <col min="3345" max="3345" width="7.85546875" style="385" customWidth="1"/>
    <col min="3346" max="3346" width="8.5703125" style="385" customWidth="1"/>
    <col min="3347" max="3348" width="10.5703125" style="385" customWidth="1"/>
    <col min="3349" max="3349" width="11.140625" style="385" customWidth="1"/>
    <col min="3350" max="3350" width="10.7109375" style="385" bestFit="1" customWidth="1"/>
    <col min="3351" max="3585" width="9.140625" style="385"/>
    <col min="3586" max="3586" width="11.28515625" style="385" customWidth="1"/>
    <col min="3587" max="3587" width="9.7109375" style="385" customWidth="1"/>
    <col min="3588" max="3588" width="8.140625" style="385" customWidth="1"/>
    <col min="3589" max="3589" width="7.42578125" style="385" customWidth="1"/>
    <col min="3590" max="3590" width="9.140625" style="385" customWidth="1"/>
    <col min="3591" max="3591" width="9.5703125" style="385" customWidth="1"/>
    <col min="3592" max="3592" width="8.140625" style="385" customWidth="1"/>
    <col min="3593" max="3593" width="6.85546875" style="385" customWidth="1"/>
    <col min="3594" max="3594" width="9.28515625" style="385" customWidth="1"/>
    <col min="3595" max="3595" width="10.5703125" style="385" customWidth="1"/>
    <col min="3596" max="3596" width="8.7109375" style="385" customWidth="1"/>
    <col min="3597" max="3597" width="7.42578125" style="385" customWidth="1"/>
    <col min="3598" max="3598" width="8.5703125" style="385" customWidth="1"/>
    <col min="3599" max="3599" width="8.7109375" style="385" customWidth="1"/>
    <col min="3600" max="3600" width="8.5703125" style="385" customWidth="1"/>
    <col min="3601" max="3601" width="7.85546875" style="385" customWidth="1"/>
    <col min="3602" max="3602" width="8.5703125" style="385" customWidth="1"/>
    <col min="3603" max="3604" width="10.5703125" style="385" customWidth="1"/>
    <col min="3605" max="3605" width="11.140625" style="385" customWidth="1"/>
    <col min="3606" max="3606" width="10.7109375" style="385" bestFit="1" customWidth="1"/>
    <col min="3607" max="3841" width="9.140625" style="385"/>
    <col min="3842" max="3842" width="11.28515625" style="385" customWidth="1"/>
    <col min="3843" max="3843" width="9.7109375" style="385" customWidth="1"/>
    <col min="3844" max="3844" width="8.140625" style="385" customWidth="1"/>
    <col min="3845" max="3845" width="7.42578125" style="385" customWidth="1"/>
    <col min="3846" max="3846" width="9.140625" style="385" customWidth="1"/>
    <col min="3847" max="3847" width="9.5703125" style="385" customWidth="1"/>
    <col min="3848" max="3848" width="8.140625" style="385" customWidth="1"/>
    <col min="3849" max="3849" width="6.85546875" style="385" customWidth="1"/>
    <col min="3850" max="3850" width="9.28515625" style="385" customWidth="1"/>
    <col min="3851" max="3851" width="10.5703125" style="385" customWidth="1"/>
    <col min="3852" max="3852" width="8.7109375" style="385" customWidth="1"/>
    <col min="3853" max="3853" width="7.42578125" style="385" customWidth="1"/>
    <col min="3854" max="3854" width="8.5703125" style="385" customWidth="1"/>
    <col min="3855" max="3855" width="8.7109375" style="385" customWidth="1"/>
    <col min="3856" max="3856" width="8.5703125" style="385" customWidth="1"/>
    <col min="3857" max="3857" width="7.85546875" style="385" customWidth="1"/>
    <col min="3858" max="3858" width="8.5703125" style="385" customWidth="1"/>
    <col min="3859" max="3860" width="10.5703125" style="385" customWidth="1"/>
    <col min="3861" max="3861" width="11.140625" style="385" customWidth="1"/>
    <col min="3862" max="3862" width="10.7109375" style="385" bestFit="1" customWidth="1"/>
    <col min="3863" max="4097" width="9.140625" style="385"/>
    <col min="4098" max="4098" width="11.28515625" style="385" customWidth="1"/>
    <col min="4099" max="4099" width="9.7109375" style="385" customWidth="1"/>
    <col min="4100" max="4100" width="8.140625" style="385" customWidth="1"/>
    <col min="4101" max="4101" width="7.42578125" style="385" customWidth="1"/>
    <col min="4102" max="4102" width="9.140625" style="385" customWidth="1"/>
    <col min="4103" max="4103" width="9.5703125" style="385" customWidth="1"/>
    <col min="4104" max="4104" width="8.140625" style="385" customWidth="1"/>
    <col min="4105" max="4105" width="6.85546875" style="385" customWidth="1"/>
    <col min="4106" max="4106" width="9.28515625" style="385" customWidth="1"/>
    <col min="4107" max="4107" width="10.5703125" style="385" customWidth="1"/>
    <col min="4108" max="4108" width="8.7109375" style="385" customWidth="1"/>
    <col min="4109" max="4109" width="7.42578125" style="385" customWidth="1"/>
    <col min="4110" max="4110" width="8.5703125" style="385" customWidth="1"/>
    <col min="4111" max="4111" width="8.7109375" style="385" customWidth="1"/>
    <col min="4112" max="4112" width="8.5703125" style="385" customWidth="1"/>
    <col min="4113" max="4113" width="7.85546875" style="385" customWidth="1"/>
    <col min="4114" max="4114" width="8.5703125" style="385" customWidth="1"/>
    <col min="4115" max="4116" width="10.5703125" style="385" customWidth="1"/>
    <col min="4117" max="4117" width="11.140625" style="385" customWidth="1"/>
    <col min="4118" max="4118" width="10.7109375" style="385" bestFit="1" customWidth="1"/>
    <col min="4119" max="4353" width="9.140625" style="385"/>
    <col min="4354" max="4354" width="11.28515625" style="385" customWidth="1"/>
    <col min="4355" max="4355" width="9.7109375" style="385" customWidth="1"/>
    <col min="4356" max="4356" width="8.140625" style="385" customWidth="1"/>
    <col min="4357" max="4357" width="7.42578125" style="385" customWidth="1"/>
    <col min="4358" max="4358" width="9.140625" style="385" customWidth="1"/>
    <col min="4359" max="4359" width="9.5703125" style="385" customWidth="1"/>
    <col min="4360" max="4360" width="8.140625" style="385" customWidth="1"/>
    <col min="4361" max="4361" width="6.85546875" style="385" customWidth="1"/>
    <col min="4362" max="4362" width="9.28515625" style="385" customWidth="1"/>
    <col min="4363" max="4363" width="10.5703125" style="385" customWidth="1"/>
    <col min="4364" max="4364" width="8.7109375" style="385" customWidth="1"/>
    <col min="4365" max="4365" width="7.42578125" style="385" customWidth="1"/>
    <col min="4366" max="4366" width="8.5703125" style="385" customWidth="1"/>
    <col min="4367" max="4367" width="8.7109375" style="385" customWidth="1"/>
    <col min="4368" max="4368" width="8.5703125" style="385" customWidth="1"/>
    <col min="4369" max="4369" width="7.85546875" style="385" customWidth="1"/>
    <col min="4370" max="4370" width="8.5703125" style="385" customWidth="1"/>
    <col min="4371" max="4372" width="10.5703125" style="385" customWidth="1"/>
    <col min="4373" max="4373" width="11.140625" style="385" customWidth="1"/>
    <col min="4374" max="4374" width="10.7109375" style="385" bestFit="1" customWidth="1"/>
    <col min="4375" max="4609" width="9.140625" style="385"/>
    <col min="4610" max="4610" width="11.28515625" style="385" customWidth="1"/>
    <col min="4611" max="4611" width="9.7109375" style="385" customWidth="1"/>
    <col min="4612" max="4612" width="8.140625" style="385" customWidth="1"/>
    <col min="4613" max="4613" width="7.42578125" style="385" customWidth="1"/>
    <col min="4614" max="4614" width="9.140625" style="385" customWidth="1"/>
    <col min="4615" max="4615" width="9.5703125" style="385" customWidth="1"/>
    <col min="4616" max="4616" width="8.140625" style="385" customWidth="1"/>
    <col min="4617" max="4617" width="6.85546875" style="385" customWidth="1"/>
    <col min="4618" max="4618" width="9.28515625" style="385" customWidth="1"/>
    <col min="4619" max="4619" width="10.5703125" style="385" customWidth="1"/>
    <col min="4620" max="4620" width="8.7109375" style="385" customWidth="1"/>
    <col min="4621" max="4621" width="7.42578125" style="385" customWidth="1"/>
    <col min="4622" max="4622" width="8.5703125" style="385" customWidth="1"/>
    <col min="4623" max="4623" width="8.7109375" style="385" customWidth="1"/>
    <col min="4624" max="4624" width="8.5703125" style="385" customWidth="1"/>
    <col min="4625" max="4625" width="7.85546875" style="385" customWidth="1"/>
    <col min="4626" max="4626" width="8.5703125" style="385" customWidth="1"/>
    <col min="4627" max="4628" width="10.5703125" style="385" customWidth="1"/>
    <col min="4629" max="4629" width="11.140625" style="385" customWidth="1"/>
    <col min="4630" max="4630" width="10.7109375" style="385" bestFit="1" customWidth="1"/>
    <col min="4631" max="4865" width="9.140625" style="385"/>
    <col min="4866" max="4866" width="11.28515625" style="385" customWidth="1"/>
    <col min="4867" max="4867" width="9.7109375" style="385" customWidth="1"/>
    <col min="4868" max="4868" width="8.140625" style="385" customWidth="1"/>
    <col min="4869" max="4869" width="7.42578125" style="385" customWidth="1"/>
    <col min="4870" max="4870" width="9.140625" style="385" customWidth="1"/>
    <col min="4871" max="4871" width="9.5703125" style="385" customWidth="1"/>
    <col min="4872" max="4872" width="8.140625" style="385" customWidth="1"/>
    <col min="4873" max="4873" width="6.85546875" style="385" customWidth="1"/>
    <col min="4874" max="4874" width="9.28515625" style="385" customWidth="1"/>
    <col min="4875" max="4875" width="10.5703125" style="385" customWidth="1"/>
    <col min="4876" max="4876" width="8.7109375" style="385" customWidth="1"/>
    <col min="4877" max="4877" width="7.42578125" style="385" customWidth="1"/>
    <col min="4878" max="4878" width="8.5703125" style="385" customWidth="1"/>
    <col min="4879" max="4879" width="8.7109375" style="385" customWidth="1"/>
    <col min="4880" max="4880" width="8.5703125" style="385" customWidth="1"/>
    <col min="4881" max="4881" width="7.85546875" style="385" customWidth="1"/>
    <col min="4882" max="4882" width="8.5703125" style="385" customWidth="1"/>
    <col min="4883" max="4884" width="10.5703125" style="385" customWidth="1"/>
    <col min="4885" max="4885" width="11.140625" style="385" customWidth="1"/>
    <col min="4886" max="4886" width="10.7109375" style="385" bestFit="1" customWidth="1"/>
    <col min="4887" max="5121" width="9.140625" style="385"/>
    <col min="5122" max="5122" width="11.28515625" style="385" customWidth="1"/>
    <col min="5123" max="5123" width="9.7109375" style="385" customWidth="1"/>
    <col min="5124" max="5124" width="8.140625" style="385" customWidth="1"/>
    <col min="5125" max="5125" width="7.42578125" style="385" customWidth="1"/>
    <col min="5126" max="5126" width="9.140625" style="385" customWidth="1"/>
    <col min="5127" max="5127" width="9.5703125" style="385" customWidth="1"/>
    <col min="5128" max="5128" width="8.140625" style="385" customWidth="1"/>
    <col min="5129" max="5129" width="6.85546875" style="385" customWidth="1"/>
    <col min="5130" max="5130" width="9.28515625" style="385" customWidth="1"/>
    <col min="5131" max="5131" width="10.5703125" style="385" customWidth="1"/>
    <col min="5132" max="5132" width="8.7109375" style="385" customWidth="1"/>
    <col min="5133" max="5133" width="7.42578125" style="385" customWidth="1"/>
    <col min="5134" max="5134" width="8.5703125" style="385" customWidth="1"/>
    <col min="5135" max="5135" width="8.7109375" style="385" customWidth="1"/>
    <col min="5136" max="5136" width="8.5703125" style="385" customWidth="1"/>
    <col min="5137" max="5137" width="7.85546875" style="385" customWidth="1"/>
    <col min="5138" max="5138" width="8.5703125" style="385" customWidth="1"/>
    <col min="5139" max="5140" width="10.5703125" style="385" customWidth="1"/>
    <col min="5141" max="5141" width="11.140625" style="385" customWidth="1"/>
    <col min="5142" max="5142" width="10.7109375" style="385" bestFit="1" customWidth="1"/>
    <col min="5143" max="5377" width="9.140625" style="385"/>
    <col min="5378" max="5378" width="11.28515625" style="385" customWidth="1"/>
    <col min="5379" max="5379" width="9.7109375" style="385" customWidth="1"/>
    <col min="5380" max="5380" width="8.140625" style="385" customWidth="1"/>
    <col min="5381" max="5381" width="7.42578125" style="385" customWidth="1"/>
    <col min="5382" max="5382" width="9.140625" style="385" customWidth="1"/>
    <col min="5383" max="5383" width="9.5703125" style="385" customWidth="1"/>
    <col min="5384" max="5384" width="8.140625" style="385" customWidth="1"/>
    <col min="5385" max="5385" width="6.85546875" style="385" customWidth="1"/>
    <col min="5386" max="5386" width="9.28515625" style="385" customWidth="1"/>
    <col min="5387" max="5387" width="10.5703125" style="385" customWidth="1"/>
    <col min="5388" max="5388" width="8.7109375" style="385" customWidth="1"/>
    <col min="5389" max="5389" width="7.42578125" style="385" customWidth="1"/>
    <col min="5390" max="5390" width="8.5703125" style="385" customWidth="1"/>
    <col min="5391" max="5391" width="8.7109375" style="385" customWidth="1"/>
    <col min="5392" max="5392" width="8.5703125" style="385" customWidth="1"/>
    <col min="5393" max="5393" width="7.85546875" style="385" customWidth="1"/>
    <col min="5394" max="5394" width="8.5703125" style="385" customWidth="1"/>
    <col min="5395" max="5396" width="10.5703125" style="385" customWidth="1"/>
    <col min="5397" max="5397" width="11.140625" style="385" customWidth="1"/>
    <col min="5398" max="5398" width="10.7109375" style="385" bestFit="1" customWidth="1"/>
    <col min="5399" max="5633" width="9.140625" style="385"/>
    <col min="5634" max="5634" width="11.28515625" style="385" customWidth="1"/>
    <col min="5635" max="5635" width="9.7109375" style="385" customWidth="1"/>
    <col min="5636" max="5636" width="8.140625" style="385" customWidth="1"/>
    <col min="5637" max="5637" width="7.42578125" style="385" customWidth="1"/>
    <col min="5638" max="5638" width="9.140625" style="385" customWidth="1"/>
    <col min="5639" max="5639" width="9.5703125" style="385" customWidth="1"/>
    <col min="5640" max="5640" width="8.140625" style="385" customWidth="1"/>
    <col min="5641" max="5641" width="6.85546875" style="385" customWidth="1"/>
    <col min="5642" max="5642" width="9.28515625" style="385" customWidth="1"/>
    <col min="5643" max="5643" width="10.5703125" style="385" customWidth="1"/>
    <col min="5644" max="5644" width="8.7109375" style="385" customWidth="1"/>
    <col min="5645" max="5645" width="7.42578125" style="385" customWidth="1"/>
    <col min="5646" max="5646" width="8.5703125" style="385" customWidth="1"/>
    <col min="5647" max="5647" width="8.7109375" style="385" customWidth="1"/>
    <col min="5648" max="5648" width="8.5703125" style="385" customWidth="1"/>
    <col min="5649" max="5649" width="7.85546875" style="385" customWidth="1"/>
    <col min="5650" max="5650" width="8.5703125" style="385" customWidth="1"/>
    <col min="5651" max="5652" width="10.5703125" style="385" customWidth="1"/>
    <col min="5653" max="5653" width="11.140625" style="385" customWidth="1"/>
    <col min="5654" max="5654" width="10.7109375" style="385" bestFit="1" customWidth="1"/>
    <col min="5655" max="5889" width="9.140625" style="385"/>
    <col min="5890" max="5890" width="11.28515625" style="385" customWidth="1"/>
    <col min="5891" max="5891" width="9.7109375" style="385" customWidth="1"/>
    <col min="5892" max="5892" width="8.140625" style="385" customWidth="1"/>
    <col min="5893" max="5893" width="7.42578125" style="385" customWidth="1"/>
    <col min="5894" max="5894" width="9.140625" style="385" customWidth="1"/>
    <col min="5895" max="5895" width="9.5703125" style="385" customWidth="1"/>
    <col min="5896" max="5896" width="8.140625" style="385" customWidth="1"/>
    <col min="5897" max="5897" width="6.85546875" style="385" customWidth="1"/>
    <col min="5898" max="5898" width="9.28515625" style="385" customWidth="1"/>
    <col min="5899" max="5899" width="10.5703125" style="385" customWidth="1"/>
    <col min="5900" max="5900" width="8.7109375" style="385" customWidth="1"/>
    <col min="5901" max="5901" width="7.42578125" style="385" customWidth="1"/>
    <col min="5902" max="5902" width="8.5703125" style="385" customWidth="1"/>
    <col min="5903" max="5903" width="8.7109375" style="385" customWidth="1"/>
    <col min="5904" max="5904" width="8.5703125" style="385" customWidth="1"/>
    <col min="5905" max="5905" width="7.85546875" style="385" customWidth="1"/>
    <col min="5906" max="5906" width="8.5703125" style="385" customWidth="1"/>
    <col min="5907" max="5908" width="10.5703125" style="385" customWidth="1"/>
    <col min="5909" max="5909" width="11.140625" style="385" customWidth="1"/>
    <col min="5910" max="5910" width="10.7109375" style="385" bestFit="1" customWidth="1"/>
    <col min="5911" max="6145" width="9.140625" style="385"/>
    <col min="6146" max="6146" width="11.28515625" style="385" customWidth="1"/>
    <col min="6147" max="6147" width="9.7109375" style="385" customWidth="1"/>
    <col min="6148" max="6148" width="8.140625" style="385" customWidth="1"/>
    <col min="6149" max="6149" width="7.42578125" style="385" customWidth="1"/>
    <col min="6150" max="6150" width="9.140625" style="385" customWidth="1"/>
    <col min="6151" max="6151" width="9.5703125" style="385" customWidth="1"/>
    <col min="6152" max="6152" width="8.140625" style="385" customWidth="1"/>
    <col min="6153" max="6153" width="6.85546875" style="385" customWidth="1"/>
    <col min="6154" max="6154" width="9.28515625" style="385" customWidth="1"/>
    <col min="6155" max="6155" width="10.5703125" style="385" customWidth="1"/>
    <col min="6156" max="6156" width="8.7109375" style="385" customWidth="1"/>
    <col min="6157" max="6157" width="7.42578125" style="385" customWidth="1"/>
    <col min="6158" max="6158" width="8.5703125" style="385" customWidth="1"/>
    <col min="6159" max="6159" width="8.7109375" style="385" customWidth="1"/>
    <col min="6160" max="6160" width="8.5703125" style="385" customWidth="1"/>
    <col min="6161" max="6161" width="7.85546875" style="385" customWidth="1"/>
    <col min="6162" max="6162" width="8.5703125" style="385" customWidth="1"/>
    <col min="6163" max="6164" width="10.5703125" style="385" customWidth="1"/>
    <col min="6165" max="6165" width="11.140625" style="385" customWidth="1"/>
    <col min="6166" max="6166" width="10.7109375" style="385" bestFit="1" customWidth="1"/>
    <col min="6167" max="6401" width="9.140625" style="385"/>
    <col min="6402" max="6402" width="11.28515625" style="385" customWidth="1"/>
    <col min="6403" max="6403" width="9.7109375" style="385" customWidth="1"/>
    <col min="6404" max="6404" width="8.140625" style="385" customWidth="1"/>
    <col min="6405" max="6405" width="7.42578125" style="385" customWidth="1"/>
    <col min="6406" max="6406" width="9.140625" style="385" customWidth="1"/>
    <col min="6407" max="6407" width="9.5703125" style="385" customWidth="1"/>
    <col min="6408" max="6408" width="8.140625" style="385" customWidth="1"/>
    <col min="6409" max="6409" width="6.85546875" style="385" customWidth="1"/>
    <col min="6410" max="6410" width="9.28515625" style="385" customWidth="1"/>
    <col min="6411" max="6411" width="10.5703125" style="385" customWidth="1"/>
    <col min="6412" max="6412" width="8.7109375" style="385" customWidth="1"/>
    <col min="6413" max="6413" width="7.42578125" style="385" customWidth="1"/>
    <col min="6414" max="6414" width="8.5703125" style="385" customWidth="1"/>
    <col min="6415" max="6415" width="8.7109375" style="385" customWidth="1"/>
    <col min="6416" max="6416" width="8.5703125" style="385" customWidth="1"/>
    <col min="6417" max="6417" width="7.85546875" style="385" customWidth="1"/>
    <col min="6418" max="6418" width="8.5703125" style="385" customWidth="1"/>
    <col min="6419" max="6420" width="10.5703125" style="385" customWidth="1"/>
    <col min="6421" max="6421" width="11.140625" style="385" customWidth="1"/>
    <col min="6422" max="6422" width="10.7109375" style="385" bestFit="1" customWidth="1"/>
    <col min="6423" max="6657" width="9.140625" style="385"/>
    <col min="6658" max="6658" width="11.28515625" style="385" customWidth="1"/>
    <col min="6659" max="6659" width="9.7109375" style="385" customWidth="1"/>
    <col min="6660" max="6660" width="8.140625" style="385" customWidth="1"/>
    <col min="6661" max="6661" width="7.42578125" style="385" customWidth="1"/>
    <col min="6662" max="6662" width="9.140625" style="385" customWidth="1"/>
    <col min="6663" max="6663" width="9.5703125" style="385" customWidth="1"/>
    <col min="6664" max="6664" width="8.140625" style="385" customWidth="1"/>
    <col min="6665" max="6665" width="6.85546875" style="385" customWidth="1"/>
    <col min="6666" max="6666" width="9.28515625" style="385" customWidth="1"/>
    <col min="6667" max="6667" width="10.5703125" style="385" customWidth="1"/>
    <col min="6668" max="6668" width="8.7109375" style="385" customWidth="1"/>
    <col min="6669" max="6669" width="7.42578125" style="385" customWidth="1"/>
    <col min="6670" max="6670" width="8.5703125" style="385" customWidth="1"/>
    <col min="6671" max="6671" width="8.7109375" style="385" customWidth="1"/>
    <col min="6672" max="6672" width="8.5703125" style="385" customWidth="1"/>
    <col min="6673" max="6673" width="7.85546875" style="385" customWidth="1"/>
    <col min="6674" max="6674" width="8.5703125" style="385" customWidth="1"/>
    <col min="6675" max="6676" width="10.5703125" style="385" customWidth="1"/>
    <col min="6677" max="6677" width="11.140625" style="385" customWidth="1"/>
    <col min="6678" max="6678" width="10.7109375" style="385" bestFit="1" customWidth="1"/>
    <col min="6679" max="6913" width="9.140625" style="385"/>
    <col min="6914" max="6914" width="11.28515625" style="385" customWidth="1"/>
    <col min="6915" max="6915" width="9.7109375" style="385" customWidth="1"/>
    <col min="6916" max="6916" width="8.140625" style="385" customWidth="1"/>
    <col min="6917" max="6917" width="7.42578125" style="385" customWidth="1"/>
    <col min="6918" max="6918" width="9.140625" style="385" customWidth="1"/>
    <col min="6919" max="6919" width="9.5703125" style="385" customWidth="1"/>
    <col min="6920" max="6920" width="8.140625" style="385" customWidth="1"/>
    <col min="6921" max="6921" width="6.85546875" style="385" customWidth="1"/>
    <col min="6922" max="6922" width="9.28515625" style="385" customWidth="1"/>
    <col min="6923" max="6923" width="10.5703125" style="385" customWidth="1"/>
    <col min="6924" max="6924" width="8.7109375" style="385" customWidth="1"/>
    <col min="6925" max="6925" width="7.42578125" style="385" customWidth="1"/>
    <col min="6926" max="6926" width="8.5703125" style="385" customWidth="1"/>
    <col min="6927" max="6927" width="8.7109375" style="385" customWidth="1"/>
    <col min="6928" max="6928" width="8.5703125" style="385" customWidth="1"/>
    <col min="6929" max="6929" width="7.85546875" style="385" customWidth="1"/>
    <col min="6930" max="6930" width="8.5703125" style="385" customWidth="1"/>
    <col min="6931" max="6932" width="10.5703125" style="385" customWidth="1"/>
    <col min="6933" max="6933" width="11.140625" style="385" customWidth="1"/>
    <col min="6934" max="6934" width="10.7109375" style="385" bestFit="1" customWidth="1"/>
    <col min="6935" max="7169" width="9.140625" style="385"/>
    <col min="7170" max="7170" width="11.28515625" style="385" customWidth="1"/>
    <col min="7171" max="7171" width="9.7109375" style="385" customWidth="1"/>
    <col min="7172" max="7172" width="8.140625" style="385" customWidth="1"/>
    <col min="7173" max="7173" width="7.42578125" style="385" customWidth="1"/>
    <col min="7174" max="7174" width="9.140625" style="385" customWidth="1"/>
    <col min="7175" max="7175" width="9.5703125" style="385" customWidth="1"/>
    <col min="7176" max="7176" width="8.140625" style="385" customWidth="1"/>
    <col min="7177" max="7177" width="6.85546875" style="385" customWidth="1"/>
    <col min="7178" max="7178" width="9.28515625" style="385" customWidth="1"/>
    <col min="7179" max="7179" width="10.5703125" style="385" customWidth="1"/>
    <col min="7180" max="7180" width="8.7109375" style="385" customWidth="1"/>
    <col min="7181" max="7181" width="7.42578125" style="385" customWidth="1"/>
    <col min="7182" max="7182" width="8.5703125" style="385" customWidth="1"/>
    <col min="7183" max="7183" width="8.7109375" style="385" customWidth="1"/>
    <col min="7184" max="7184" width="8.5703125" style="385" customWidth="1"/>
    <col min="7185" max="7185" width="7.85546875" style="385" customWidth="1"/>
    <col min="7186" max="7186" width="8.5703125" style="385" customWidth="1"/>
    <col min="7187" max="7188" width="10.5703125" style="385" customWidth="1"/>
    <col min="7189" max="7189" width="11.140625" style="385" customWidth="1"/>
    <col min="7190" max="7190" width="10.7109375" style="385" bestFit="1" customWidth="1"/>
    <col min="7191" max="7425" width="9.140625" style="385"/>
    <col min="7426" max="7426" width="11.28515625" style="385" customWidth="1"/>
    <col min="7427" max="7427" width="9.7109375" style="385" customWidth="1"/>
    <col min="7428" max="7428" width="8.140625" style="385" customWidth="1"/>
    <col min="7429" max="7429" width="7.42578125" style="385" customWidth="1"/>
    <col min="7430" max="7430" width="9.140625" style="385" customWidth="1"/>
    <col min="7431" max="7431" width="9.5703125" style="385" customWidth="1"/>
    <col min="7432" max="7432" width="8.140625" style="385" customWidth="1"/>
    <col min="7433" max="7433" width="6.85546875" style="385" customWidth="1"/>
    <col min="7434" max="7434" width="9.28515625" style="385" customWidth="1"/>
    <col min="7435" max="7435" width="10.5703125" style="385" customWidth="1"/>
    <col min="7436" max="7436" width="8.7109375" style="385" customWidth="1"/>
    <col min="7437" max="7437" width="7.42578125" style="385" customWidth="1"/>
    <col min="7438" max="7438" width="8.5703125" style="385" customWidth="1"/>
    <col min="7439" max="7439" width="8.7109375" style="385" customWidth="1"/>
    <col min="7440" max="7440" width="8.5703125" style="385" customWidth="1"/>
    <col min="7441" max="7441" width="7.85546875" style="385" customWidth="1"/>
    <col min="7442" max="7442" width="8.5703125" style="385" customWidth="1"/>
    <col min="7443" max="7444" width="10.5703125" style="385" customWidth="1"/>
    <col min="7445" max="7445" width="11.140625" style="385" customWidth="1"/>
    <col min="7446" max="7446" width="10.7109375" style="385" bestFit="1" customWidth="1"/>
    <col min="7447" max="7681" width="9.140625" style="385"/>
    <col min="7682" max="7682" width="11.28515625" style="385" customWidth="1"/>
    <col min="7683" max="7683" width="9.7109375" style="385" customWidth="1"/>
    <col min="7684" max="7684" width="8.140625" style="385" customWidth="1"/>
    <col min="7685" max="7685" width="7.42578125" style="385" customWidth="1"/>
    <col min="7686" max="7686" width="9.140625" style="385" customWidth="1"/>
    <col min="7687" max="7687" width="9.5703125" style="385" customWidth="1"/>
    <col min="7688" max="7688" width="8.140625" style="385" customWidth="1"/>
    <col min="7689" max="7689" width="6.85546875" style="385" customWidth="1"/>
    <col min="7690" max="7690" width="9.28515625" style="385" customWidth="1"/>
    <col min="7691" max="7691" width="10.5703125" style="385" customWidth="1"/>
    <col min="7692" max="7692" width="8.7109375" style="385" customWidth="1"/>
    <col min="7693" max="7693" width="7.42578125" style="385" customWidth="1"/>
    <col min="7694" max="7694" width="8.5703125" style="385" customWidth="1"/>
    <col min="7695" max="7695" width="8.7109375" style="385" customWidth="1"/>
    <col min="7696" max="7696" width="8.5703125" style="385" customWidth="1"/>
    <col min="7697" max="7697" width="7.85546875" style="385" customWidth="1"/>
    <col min="7698" max="7698" width="8.5703125" style="385" customWidth="1"/>
    <col min="7699" max="7700" width="10.5703125" style="385" customWidth="1"/>
    <col min="7701" max="7701" width="11.140625" style="385" customWidth="1"/>
    <col min="7702" max="7702" width="10.7109375" style="385" bestFit="1" customWidth="1"/>
    <col min="7703" max="7937" width="9.140625" style="385"/>
    <col min="7938" max="7938" width="11.28515625" style="385" customWidth="1"/>
    <col min="7939" max="7939" width="9.7109375" style="385" customWidth="1"/>
    <col min="7940" max="7940" width="8.140625" style="385" customWidth="1"/>
    <col min="7941" max="7941" width="7.42578125" style="385" customWidth="1"/>
    <col min="7942" max="7942" width="9.140625" style="385" customWidth="1"/>
    <col min="7943" max="7943" width="9.5703125" style="385" customWidth="1"/>
    <col min="7944" max="7944" width="8.140625" style="385" customWidth="1"/>
    <col min="7945" max="7945" width="6.85546875" style="385" customWidth="1"/>
    <col min="7946" max="7946" width="9.28515625" style="385" customWidth="1"/>
    <col min="7947" max="7947" width="10.5703125" style="385" customWidth="1"/>
    <col min="7948" max="7948" width="8.7109375" style="385" customWidth="1"/>
    <col min="7949" max="7949" width="7.42578125" style="385" customWidth="1"/>
    <col min="7950" max="7950" width="8.5703125" style="385" customWidth="1"/>
    <col min="7951" max="7951" width="8.7109375" style="385" customWidth="1"/>
    <col min="7952" max="7952" width="8.5703125" style="385" customWidth="1"/>
    <col min="7953" max="7953" width="7.85546875" style="385" customWidth="1"/>
    <col min="7954" max="7954" width="8.5703125" style="385" customWidth="1"/>
    <col min="7955" max="7956" width="10.5703125" style="385" customWidth="1"/>
    <col min="7957" max="7957" width="11.140625" style="385" customWidth="1"/>
    <col min="7958" max="7958" width="10.7109375" style="385" bestFit="1" customWidth="1"/>
    <col min="7959" max="8193" width="9.140625" style="385"/>
    <col min="8194" max="8194" width="11.28515625" style="385" customWidth="1"/>
    <col min="8195" max="8195" width="9.7109375" style="385" customWidth="1"/>
    <col min="8196" max="8196" width="8.140625" style="385" customWidth="1"/>
    <col min="8197" max="8197" width="7.42578125" style="385" customWidth="1"/>
    <col min="8198" max="8198" width="9.140625" style="385" customWidth="1"/>
    <col min="8199" max="8199" width="9.5703125" style="385" customWidth="1"/>
    <col min="8200" max="8200" width="8.140625" style="385" customWidth="1"/>
    <col min="8201" max="8201" width="6.85546875" style="385" customWidth="1"/>
    <col min="8202" max="8202" width="9.28515625" style="385" customWidth="1"/>
    <col min="8203" max="8203" width="10.5703125" style="385" customWidth="1"/>
    <col min="8204" max="8204" width="8.7109375" style="385" customWidth="1"/>
    <col min="8205" max="8205" width="7.42578125" style="385" customWidth="1"/>
    <col min="8206" max="8206" width="8.5703125" style="385" customWidth="1"/>
    <col min="8207" max="8207" width="8.7109375" style="385" customWidth="1"/>
    <col min="8208" max="8208" width="8.5703125" style="385" customWidth="1"/>
    <col min="8209" max="8209" width="7.85546875" style="385" customWidth="1"/>
    <col min="8210" max="8210" width="8.5703125" style="385" customWidth="1"/>
    <col min="8211" max="8212" width="10.5703125" style="385" customWidth="1"/>
    <col min="8213" max="8213" width="11.140625" style="385" customWidth="1"/>
    <col min="8214" max="8214" width="10.7109375" style="385" bestFit="1" customWidth="1"/>
    <col min="8215" max="8449" width="9.140625" style="385"/>
    <col min="8450" max="8450" width="11.28515625" style="385" customWidth="1"/>
    <col min="8451" max="8451" width="9.7109375" style="385" customWidth="1"/>
    <col min="8452" max="8452" width="8.140625" style="385" customWidth="1"/>
    <col min="8453" max="8453" width="7.42578125" style="385" customWidth="1"/>
    <col min="8454" max="8454" width="9.140625" style="385" customWidth="1"/>
    <col min="8455" max="8455" width="9.5703125" style="385" customWidth="1"/>
    <col min="8456" max="8456" width="8.140625" style="385" customWidth="1"/>
    <col min="8457" max="8457" width="6.85546875" style="385" customWidth="1"/>
    <col min="8458" max="8458" width="9.28515625" style="385" customWidth="1"/>
    <col min="8459" max="8459" width="10.5703125" style="385" customWidth="1"/>
    <col min="8460" max="8460" width="8.7109375" style="385" customWidth="1"/>
    <col min="8461" max="8461" width="7.42578125" style="385" customWidth="1"/>
    <col min="8462" max="8462" width="8.5703125" style="385" customWidth="1"/>
    <col min="8463" max="8463" width="8.7109375" style="385" customWidth="1"/>
    <col min="8464" max="8464" width="8.5703125" style="385" customWidth="1"/>
    <col min="8465" max="8465" width="7.85546875" style="385" customWidth="1"/>
    <col min="8466" max="8466" width="8.5703125" style="385" customWidth="1"/>
    <col min="8467" max="8468" width="10.5703125" style="385" customWidth="1"/>
    <col min="8469" max="8469" width="11.140625" style="385" customWidth="1"/>
    <col min="8470" max="8470" width="10.7109375" style="385" bestFit="1" customWidth="1"/>
    <col min="8471" max="8705" width="9.140625" style="385"/>
    <col min="8706" max="8706" width="11.28515625" style="385" customWidth="1"/>
    <col min="8707" max="8707" width="9.7109375" style="385" customWidth="1"/>
    <col min="8708" max="8708" width="8.140625" style="385" customWidth="1"/>
    <col min="8709" max="8709" width="7.42578125" style="385" customWidth="1"/>
    <col min="8710" max="8710" width="9.140625" style="385" customWidth="1"/>
    <col min="8711" max="8711" width="9.5703125" style="385" customWidth="1"/>
    <col min="8712" max="8712" width="8.140625" style="385" customWidth="1"/>
    <col min="8713" max="8713" width="6.85546875" style="385" customWidth="1"/>
    <col min="8714" max="8714" width="9.28515625" style="385" customWidth="1"/>
    <col min="8715" max="8715" width="10.5703125" style="385" customWidth="1"/>
    <col min="8716" max="8716" width="8.7109375" style="385" customWidth="1"/>
    <col min="8717" max="8717" width="7.42578125" style="385" customWidth="1"/>
    <col min="8718" max="8718" width="8.5703125" style="385" customWidth="1"/>
    <col min="8719" max="8719" width="8.7109375" style="385" customWidth="1"/>
    <col min="8720" max="8720" width="8.5703125" style="385" customWidth="1"/>
    <col min="8721" max="8721" width="7.85546875" style="385" customWidth="1"/>
    <col min="8722" max="8722" width="8.5703125" style="385" customWidth="1"/>
    <col min="8723" max="8724" width="10.5703125" style="385" customWidth="1"/>
    <col min="8725" max="8725" width="11.140625" style="385" customWidth="1"/>
    <col min="8726" max="8726" width="10.7109375" style="385" bestFit="1" customWidth="1"/>
    <col min="8727" max="8961" width="9.140625" style="385"/>
    <col min="8962" max="8962" width="11.28515625" style="385" customWidth="1"/>
    <col min="8963" max="8963" width="9.7109375" style="385" customWidth="1"/>
    <col min="8964" max="8964" width="8.140625" style="385" customWidth="1"/>
    <col min="8965" max="8965" width="7.42578125" style="385" customWidth="1"/>
    <col min="8966" max="8966" width="9.140625" style="385" customWidth="1"/>
    <col min="8967" max="8967" width="9.5703125" style="385" customWidth="1"/>
    <col min="8968" max="8968" width="8.140625" style="385" customWidth="1"/>
    <col min="8969" max="8969" width="6.85546875" style="385" customWidth="1"/>
    <col min="8970" max="8970" width="9.28515625" style="385" customWidth="1"/>
    <col min="8971" max="8971" width="10.5703125" style="385" customWidth="1"/>
    <col min="8972" max="8972" width="8.7109375" style="385" customWidth="1"/>
    <col min="8973" max="8973" width="7.42578125" style="385" customWidth="1"/>
    <col min="8974" max="8974" width="8.5703125" style="385" customWidth="1"/>
    <col min="8975" max="8975" width="8.7109375" style="385" customWidth="1"/>
    <col min="8976" max="8976" width="8.5703125" style="385" customWidth="1"/>
    <col min="8977" max="8977" width="7.85546875" style="385" customWidth="1"/>
    <col min="8978" max="8978" width="8.5703125" style="385" customWidth="1"/>
    <col min="8979" max="8980" width="10.5703125" style="385" customWidth="1"/>
    <col min="8981" max="8981" width="11.140625" style="385" customWidth="1"/>
    <col min="8982" max="8982" width="10.7109375" style="385" bestFit="1" customWidth="1"/>
    <col min="8983" max="9217" width="9.140625" style="385"/>
    <col min="9218" max="9218" width="11.28515625" style="385" customWidth="1"/>
    <col min="9219" max="9219" width="9.7109375" style="385" customWidth="1"/>
    <col min="9220" max="9220" width="8.140625" style="385" customWidth="1"/>
    <col min="9221" max="9221" width="7.42578125" style="385" customWidth="1"/>
    <col min="9222" max="9222" width="9.140625" style="385" customWidth="1"/>
    <col min="9223" max="9223" width="9.5703125" style="385" customWidth="1"/>
    <col min="9224" max="9224" width="8.140625" style="385" customWidth="1"/>
    <col min="9225" max="9225" width="6.85546875" style="385" customWidth="1"/>
    <col min="9226" max="9226" width="9.28515625" style="385" customWidth="1"/>
    <col min="9227" max="9227" width="10.5703125" style="385" customWidth="1"/>
    <col min="9228" max="9228" width="8.7109375" style="385" customWidth="1"/>
    <col min="9229" max="9229" width="7.42578125" style="385" customWidth="1"/>
    <col min="9230" max="9230" width="8.5703125" style="385" customWidth="1"/>
    <col min="9231" max="9231" width="8.7109375" style="385" customWidth="1"/>
    <col min="9232" max="9232" width="8.5703125" style="385" customWidth="1"/>
    <col min="9233" max="9233" width="7.85546875" style="385" customWidth="1"/>
    <col min="9234" max="9234" width="8.5703125" style="385" customWidth="1"/>
    <col min="9235" max="9236" width="10.5703125" style="385" customWidth="1"/>
    <col min="9237" max="9237" width="11.140625" style="385" customWidth="1"/>
    <col min="9238" max="9238" width="10.7109375" style="385" bestFit="1" customWidth="1"/>
    <col min="9239" max="9473" width="9.140625" style="385"/>
    <col min="9474" max="9474" width="11.28515625" style="385" customWidth="1"/>
    <col min="9475" max="9475" width="9.7109375" style="385" customWidth="1"/>
    <col min="9476" max="9476" width="8.140625" style="385" customWidth="1"/>
    <col min="9477" max="9477" width="7.42578125" style="385" customWidth="1"/>
    <col min="9478" max="9478" width="9.140625" style="385" customWidth="1"/>
    <col min="9479" max="9479" width="9.5703125" style="385" customWidth="1"/>
    <col min="9480" max="9480" width="8.140625" style="385" customWidth="1"/>
    <col min="9481" max="9481" width="6.85546875" style="385" customWidth="1"/>
    <col min="9482" max="9482" width="9.28515625" style="385" customWidth="1"/>
    <col min="9483" max="9483" width="10.5703125" style="385" customWidth="1"/>
    <col min="9484" max="9484" width="8.7109375" style="385" customWidth="1"/>
    <col min="9485" max="9485" width="7.42578125" style="385" customWidth="1"/>
    <col min="9486" max="9486" width="8.5703125" style="385" customWidth="1"/>
    <col min="9487" max="9487" width="8.7109375" style="385" customWidth="1"/>
    <col min="9488" max="9488" width="8.5703125" style="385" customWidth="1"/>
    <col min="9489" max="9489" width="7.85546875" style="385" customWidth="1"/>
    <col min="9490" max="9490" width="8.5703125" style="385" customWidth="1"/>
    <col min="9491" max="9492" width="10.5703125" style="385" customWidth="1"/>
    <col min="9493" max="9493" width="11.140625" style="385" customWidth="1"/>
    <col min="9494" max="9494" width="10.7109375" style="385" bestFit="1" customWidth="1"/>
    <col min="9495" max="9729" width="9.140625" style="385"/>
    <col min="9730" max="9730" width="11.28515625" style="385" customWidth="1"/>
    <col min="9731" max="9731" width="9.7109375" style="385" customWidth="1"/>
    <col min="9732" max="9732" width="8.140625" style="385" customWidth="1"/>
    <col min="9733" max="9733" width="7.42578125" style="385" customWidth="1"/>
    <col min="9734" max="9734" width="9.140625" style="385" customWidth="1"/>
    <col min="9735" max="9735" width="9.5703125" style="385" customWidth="1"/>
    <col min="9736" max="9736" width="8.140625" style="385" customWidth="1"/>
    <col min="9737" max="9737" width="6.85546875" style="385" customWidth="1"/>
    <col min="9738" max="9738" width="9.28515625" style="385" customWidth="1"/>
    <col min="9739" max="9739" width="10.5703125" style="385" customWidth="1"/>
    <col min="9740" max="9740" width="8.7109375" style="385" customWidth="1"/>
    <col min="9741" max="9741" width="7.42578125" style="385" customWidth="1"/>
    <col min="9742" max="9742" width="8.5703125" style="385" customWidth="1"/>
    <col min="9743" max="9743" width="8.7109375" style="385" customWidth="1"/>
    <col min="9744" max="9744" width="8.5703125" style="385" customWidth="1"/>
    <col min="9745" max="9745" width="7.85546875" style="385" customWidth="1"/>
    <col min="9746" max="9746" width="8.5703125" style="385" customWidth="1"/>
    <col min="9747" max="9748" width="10.5703125" style="385" customWidth="1"/>
    <col min="9749" max="9749" width="11.140625" style="385" customWidth="1"/>
    <col min="9750" max="9750" width="10.7109375" style="385" bestFit="1" customWidth="1"/>
    <col min="9751" max="9985" width="9.140625" style="385"/>
    <col min="9986" max="9986" width="11.28515625" style="385" customWidth="1"/>
    <col min="9987" max="9987" width="9.7109375" style="385" customWidth="1"/>
    <col min="9988" max="9988" width="8.140625" style="385" customWidth="1"/>
    <col min="9989" max="9989" width="7.42578125" style="385" customWidth="1"/>
    <col min="9990" max="9990" width="9.140625" style="385" customWidth="1"/>
    <col min="9991" max="9991" width="9.5703125" style="385" customWidth="1"/>
    <col min="9992" max="9992" width="8.140625" style="385" customWidth="1"/>
    <col min="9993" max="9993" width="6.85546875" style="385" customWidth="1"/>
    <col min="9994" max="9994" width="9.28515625" style="385" customWidth="1"/>
    <col min="9995" max="9995" width="10.5703125" style="385" customWidth="1"/>
    <col min="9996" max="9996" width="8.7109375" style="385" customWidth="1"/>
    <col min="9997" max="9997" width="7.42578125" style="385" customWidth="1"/>
    <col min="9998" max="9998" width="8.5703125" style="385" customWidth="1"/>
    <col min="9999" max="9999" width="8.7109375" style="385" customWidth="1"/>
    <col min="10000" max="10000" width="8.5703125" style="385" customWidth="1"/>
    <col min="10001" max="10001" width="7.85546875" style="385" customWidth="1"/>
    <col min="10002" max="10002" width="8.5703125" style="385" customWidth="1"/>
    <col min="10003" max="10004" width="10.5703125" style="385" customWidth="1"/>
    <col min="10005" max="10005" width="11.140625" style="385" customWidth="1"/>
    <col min="10006" max="10006" width="10.7109375" style="385" bestFit="1" customWidth="1"/>
    <col min="10007" max="10241" width="9.140625" style="385"/>
    <col min="10242" max="10242" width="11.28515625" style="385" customWidth="1"/>
    <col min="10243" max="10243" width="9.7109375" style="385" customWidth="1"/>
    <col min="10244" max="10244" width="8.140625" style="385" customWidth="1"/>
    <col min="10245" max="10245" width="7.42578125" style="385" customWidth="1"/>
    <col min="10246" max="10246" width="9.140625" style="385" customWidth="1"/>
    <col min="10247" max="10247" width="9.5703125" style="385" customWidth="1"/>
    <col min="10248" max="10248" width="8.140625" style="385" customWidth="1"/>
    <col min="10249" max="10249" width="6.85546875" style="385" customWidth="1"/>
    <col min="10250" max="10250" width="9.28515625" style="385" customWidth="1"/>
    <col min="10251" max="10251" width="10.5703125" style="385" customWidth="1"/>
    <col min="10252" max="10252" width="8.7109375" style="385" customWidth="1"/>
    <col min="10253" max="10253" width="7.42578125" style="385" customWidth="1"/>
    <col min="10254" max="10254" width="8.5703125" style="385" customWidth="1"/>
    <col min="10255" max="10255" width="8.7109375" style="385" customWidth="1"/>
    <col min="10256" max="10256" width="8.5703125" style="385" customWidth="1"/>
    <col min="10257" max="10257" width="7.85546875" style="385" customWidth="1"/>
    <col min="10258" max="10258" width="8.5703125" style="385" customWidth="1"/>
    <col min="10259" max="10260" width="10.5703125" style="385" customWidth="1"/>
    <col min="10261" max="10261" width="11.140625" style="385" customWidth="1"/>
    <col min="10262" max="10262" width="10.7109375" style="385" bestFit="1" customWidth="1"/>
    <col min="10263" max="10497" width="9.140625" style="385"/>
    <col min="10498" max="10498" width="11.28515625" style="385" customWidth="1"/>
    <col min="10499" max="10499" width="9.7109375" style="385" customWidth="1"/>
    <col min="10500" max="10500" width="8.140625" style="385" customWidth="1"/>
    <col min="10501" max="10501" width="7.42578125" style="385" customWidth="1"/>
    <col min="10502" max="10502" width="9.140625" style="385" customWidth="1"/>
    <col min="10503" max="10503" width="9.5703125" style="385" customWidth="1"/>
    <col min="10504" max="10504" width="8.140625" style="385" customWidth="1"/>
    <col min="10505" max="10505" width="6.85546875" style="385" customWidth="1"/>
    <col min="10506" max="10506" width="9.28515625" style="385" customWidth="1"/>
    <col min="10507" max="10507" width="10.5703125" style="385" customWidth="1"/>
    <col min="10508" max="10508" width="8.7109375" style="385" customWidth="1"/>
    <col min="10509" max="10509" width="7.42578125" style="385" customWidth="1"/>
    <col min="10510" max="10510" width="8.5703125" style="385" customWidth="1"/>
    <col min="10511" max="10511" width="8.7109375" style="385" customWidth="1"/>
    <col min="10512" max="10512" width="8.5703125" style="385" customWidth="1"/>
    <col min="10513" max="10513" width="7.85546875" style="385" customWidth="1"/>
    <col min="10514" max="10514" width="8.5703125" style="385" customWidth="1"/>
    <col min="10515" max="10516" width="10.5703125" style="385" customWidth="1"/>
    <col min="10517" max="10517" width="11.140625" style="385" customWidth="1"/>
    <col min="10518" max="10518" width="10.7109375" style="385" bestFit="1" customWidth="1"/>
    <col min="10519" max="10753" width="9.140625" style="385"/>
    <col min="10754" max="10754" width="11.28515625" style="385" customWidth="1"/>
    <col min="10755" max="10755" width="9.7109375" style="385" customWidth="1"/>
    <col min="10756" max="10756" width="8.140625" style="385" customWidth="1"/>
    <col min="10757" max="10757" width="7.42578125" style="385" customWidth="1"/>
    <col min="10758" max="10758" width="9.140625" style="385" customWidth="1"/>
    <col min="10759" max="10759" width="9.5703125" style="385" customWidth="1"/>
    <col min="10760" max="10760" width="8.140625" style="385" customWidth="1"/>
    <col min="10761" max="10761" width="6.85546875" style="385" customWidth="1"/>
    <col min="10762" max="10762" width="9.28515625" style="385" customWidth="1"/>
    <col min="10763" max="10763" width="10.5703125" style="385" customWidth="1"/>
    <col min="10764" max="10764" width="8.7109375" style="385" customWidth="1"/>
    <col min="10765" max="10765" width="7.42578125" style="385" customWidth="1"/>
    <col min="10766" max="10766" width="8.5703125" style="385" customWidth="1"/>
    <col min="10767" max="10767" width="8.7109375" style="385" customWidth="1"/>
    <col min="10768" max="10768" width="8.5703125" style="385" customWidth="1"/>
    <col min="10769" max="10769" width="7.85546875" style="385" customWidth="1"/>
    <col min="10770" max="10770" width="8.5703125" style="385" customWidth="1"/>
    <col min="10771" max="10772" width="10.5703125" style="385" customWidth="1"/>
    <col min="10773" max="10773" width="11.140625" style="385" customWidth="1"/>
    <col min="10774" max="10774" width="10.7109375" style="385" bestFit="1" customWidth="1"/>
    <col min="10775" max="11009" width="9.140625" style="385"/>
    <col min="11010" max="11010" width="11.28515625" style="385" customWidth="1"/>
    <col min="11011" max="11011" width="9.7109375" style="385" customWidth="1"/>
    <col min="11012" max="11012" width="8.140625" style="385" customWidth="1"/>
    <col min="11013" max="11013" width="7.42578125" style="385" customWidth="1"/>
    <col min="11014" max="11014" width="9.140625" style="385" customWidth="1"/>
    <col min="11015" max="11015" width="9.5703125" style="385" customWidth="1"/>
    <col min="11016" max="11016" width="8.140625" style="385" customWidth="1"/>
    <col min="11017" max="11017" width="6.85546875" style="385" customWidth="1"/>
    <col min="11018" max="11018" width="9.28515625" style="385" customWidth="1"/>
    <col min="11019" max="11019" width="10.5703125" style="385" customWidth="1"/>
    <col min="11020" max="11020" width="8.7109375" style="385" customWidth="1"/>
    <col min="11021" max="11021" width="7.42578125" style="385" customWidth="1"/>
    <col min="11022" max="11022" width="8.5703125" style="385" customWidth="1"/>
    <col min="11023" max="11023" width="8.7109375" style="385" customWidth="1"/>
    <col min="11024" max="11024" width="8.5703125" style="385" customWidth="1"/>
    <col min="11025" max="11025" width="7.85546875" style="385" customWidth="1"/>
    <col min="11026" max="11026" width="8.5703125" style="385" customWidth="1"/>
    <col min="11027" max="11028" width="10.5703125" style="385" customWidth="1"/>
    <col min="11029" max="11029" width="11.140625" style="385" customWidth="1"/>
    <col min="11030" max="11030" width="10.7109375" style="385" bestFit="1" customWidth="1"/>
    <col min="11031" max="11265" width="9.140625" style="385"/>
    <col min="11266" max="11266" width="11.28515625" style="385" customWidth="1"/>
    <col min="11267" max="11267" width="9.7109375" style="385" customWidth="1"/>
    <col min="11268" max="11268" width="8.140625" style="385" customWidth="1"/>
    <col min="11269" max="11269" width="7.42578125" style="385" customWidth="1"/>
    <col min="11270" max="11270" width="9.140625" style="385" customWidth="1"/>
    <col min="11271" max="11271" width="9.5703125" style="385" customWidth="1"/>
    <col min="11272" max="11272" width="8.140625" style="385" customWidth="1"/>
    <col min="11273" max="11273" width="6.85546875" style="385" customWidth="1"/>
    <col min="11274" max="11274" width="9.28515625" style="385" customWidth="1"/>
    <col min="11275" max="11275" width="10.5703125" style="385" customWidth="1"/>
    <col min="11276" max="11276" width="8.7109375" style="385" customWidth="1"/>
    <col min="11277" max="11277" width="7.42578125" style="385" customWidth="1"/>
    <col min="11278" max="11278" width="8.5703125" style="385" customWidth="1"/>
    <col min="11279" max="11279" width="8.7109375" style="385" customWidth="1"/>
    <col min="11280" max="11280" width="8.5703125" style="385" customWidth="1"/>
    <col min="11281" max="11281" width="7.85546875" style="385" customWidth="1"/>
    <col min="11282" max="11282" width="8.5703125" style="385" customWidth="1"/>
    <col min="11283" max="11284" width="10.5703125" style="385" customWidth="1"/>
    <col min="11285" max="11285" width="11.140625" style="385" customWidth="1"/>
    <col min="11286" max="11286" width="10.7109375" style="385" bestFit="1" customWidth="1"/>
    <col min="11287" max="11521" width="9.140625" style="385"/>
    <col min="11522" max="11522" width="11.28515625" style="385" customWidth="1"/>
    <col min="11523" max="11523" width="9.7109375" style="385" customWidth="1"/>
    <col min="11524" max="11524" width="8.140625" style="385" customWidth="1"/>
    <col min="11525" max="11525" width="7.42578125" style="385" customWidth="1"/>
    <col min="11526" max="11526" width="9.140625" style="385" customWidth="1"/>
    <col min="11527" max="11527" width="9.5703125" style="385" customWidth="1"/>
    <col min="11528" max="11528" width="8.140625" style="385" customWidth="1"/>
    <col min="11529" max="11529" width="6.85546875" style="385" customWidth="1"/>
    <col min="11530" max="11530" width="9.28515625" style="385" customWidth="1"/>
    <col min="11531" max="11531" width="10.5703125" style="385" customWidth="1"/>
    <col min="11532" max="11532" width="8.7109375" style="385" customWidth="1"/>
    <col min="11533" max="11533" width="7.42578125" style="385" customWidth="1"/>
    <col min="11534" max="11534" width="8.5703125" style="385" customWidth="1"/>
    <col min="11535" max="11535" width="8.7109375" style="385" customWidth="1"/>
    <col min="11536" max="11536" width="8.5703125" style="385" customWidth="1"/>
    <col min="11537" max="11537" width="7.85546875" style="385" customWidth="1"/>
    <col min="11538" max="11538" width="8.5703125" style="385" customWidth="1"/>
    <col min="11539" max="11540" width="10.5703125" style="385" customWidth="1"/>
    <col min="11541" max="11541" width="11.140625" style="385" customWidth="1"/>
    <col min="11542" max="11542" width="10.7109375" style="385" bestFit="1" customWidth="1"/>
    <col min="11543" max="11777" width="9.140625" style="385"/>
    <col min="11778" max="11778" width="11.28515625" style="385" customWidth="1"/>
    <col min="11779" max="11779" width="9.7109375" style="385" customWidth="1"/>
    <col min="11780" max="11780" width="8.140625" style="385" customWidth="1"/>
    <col min="11781" max="11781" width="7.42578125" style="385" customWidth="1"/>
    <col min="11782" max="11782" width="9.140625" style="385" customWidth="1"/>
    <col min="11783" max="11783" width="9.5703125" style="385" customWidth="1"/>
    <col min="11784" max="11784" width="8.140625" style="385" customWidth="1"/>
    <col min="11785" max="11785" width="6.85546875" style="385" customWidth="1"/>
    <col min="11786" max="11786" width="9.28515625" style="385" customWidth="1"/>
    <col min="11787" max="11787" width="10.5703125" style="385" customWidth="1"/>
    <col min="11788" max="11788" width="8.7109375" style="385" customWidth="1"/>
    <col min="11789" max="11789" width="7.42578125" style="385" customWidth="1"/>
    <col min="11790" max="11790" width="8.5703125" style="385" customWidth="1"/>
    <col min="11791" max="11791" width="8.7109375" style="385" customWidth="1"/>
    <col min="11792" max="11792" width="8.5703125" style="385" customWidth="1"/>
    <col min="11793" max="11793" width="7.85546875" style="385" customWidth="1"/>
    <col min="11794" max="11794" width="8.5703125" style="385" customWidth="1"/>
    <col min="11795" max="11796" width="10.5703125" style="385" customWidth="1"/>
    <col min="11797" max="11797" width="11.140625" style="385" customWidth="1"/>
    <col min="11798" max="11798" width="10.7109375" style="385" bestFit="1" customWidth="1"/>
    <col min="11799" max="12033" width="9.140625" style="385"/>
    <col min="12034" max="12034" width="11.28515625" style="385" customWidth="1"/>
    <col min="12035" max="12035" width="9.7109375" style="385" customWidth="1"/>
    <col min="12036" max="12036" width="8.140625" style="385" customWidth="1"/>
    <col min="12037" max="12037" width="7.42578125" style="385" customWidth="1"/>
    <col min="12038" max="12038" width="9.140625" style="385" customWidth="1"/>
    <col min="12039" max="12039" width="9.5703125" style="385" customWidth="1"/>
    <col min="12040" max="12040" width="8.140625" style="385" customWidth="1"/>
    <col min="12041" max="12041" width="6.85546875" style="385" customWidth="1"/>
    <col min="12042" max="12042" width="9.28515625" style="385" customWidth="1"/>
    <col min="12043" max="12043" width="10.5703125" style="385" customWidth="1"/>
    <col min="12044" max="12044" width="8.7109375" style="385" customWidth="1"/>
    <col min="12045" max="12045" width="7.42578125" style="385" customWidth="1"/>
    <col min="12046" max="12046" width="8.5703125" style="385" customWidth="1"/>
    <col min="12047" max="12047" width="8.7109375" style="385" customWidth="1"/>
    <col min="12048" max="12048" width="8.5703125" style="385" customWidth="1"/>
    <col min="12049" max="12049" width="7.85546875" style="385" customWidth="1"/>
    <col min="12050" max="12050" width="8.5703125" style="385" customWidth="1"/>
    <col min="12051" max="12052" width="10.5703125" style="385" customWidth="1"/>
    <col min="12053" max="12053" width="11.140625" style="385" customWidth="1"/>
    <col min="12054" max="12054" width="10.7109375" style="385" bestFit="1" customWidth="1"/>
    <col min="12055" max="12289" width="9.140625" style="385"/>
    <col min="12290" max="12290" width="11.28515625" style="385" customWidth="1"/>
    <col min="12291" max="12291" width="9.7109375" style="385" customWidth="1"/>
    <col min="12292" max="12292" width="8.140625" style="385" customWidth="1"/>
    <col min="12293" max="12293" width="7.42578125" style="385" customWidth="1"/>
    <col min="12294" max="12294" width="9.140625" style="385" customWidth="1"/>
    <col min="12295" max="12295" width="9.5703125" style="385" customWidth="1"/>
    <col min="12296" max="12296" width="8.140625" style="385" customWidth="1"/>
    <col min="12297" max="12297" width="6.85546875" style="385" customWidth="1"/>
    <col min="12298" max="12298" width="9.28515625" style="385" customWidth="1"/>
    <col min="12299" max="12299" width="10.5703125" style="385" customWidth="1"/>
    <col min="12300" max="12300" width="8.7109375" style="385" customWidth="1"/>
    <col min="12301" max="12301" width="7.42578125" style="385" customWidth="1"/>
    <col min="12302" max="12302" width="8.5703125" style="385" customWidth="1"/>
    <col min="12303" max="12303" width="8.7109375" style="385" customWidth="1"/>
    <col min="12304" max="12304" width="8.5703125" style="385" customWidth="1"/>
    <col min="12305" max="12305" width="7.85546875" style="385" customWidth="1"/>
    <col min="12306" max="12306" width="8.5703125" style="385" customWidth="1"/>
    <col min="12307" max="12308" width="10.5703125" style="385" customWidth="1"/>
    <col min="12309" max="12309" width="11.140625" style="385" customWidth="1"/>
    <col min="12310" max="12310" width="10.7109375" style="385" bestFit="1" customWidth="1"/>
    <col min="12311" max="12545" width="9.140625" style="385"/>
    <col min="12546" max="12546" width="11.28515625" style="385" customWidth="1"/>
    <col min="12547" max="12547" width="9.7109375" style="385" customWidth="1"/>
    <col min="12548" max="12548" width="8.140625" style="385" customWidth="1"/>
    <col min="12549" max="12549" width="7.42578125" style="385" customWidth="1"/>
    <col min="12550" max="12550" width="9.140625" style="385" customWidth="1"/>
    <col min="12551" max="12551" width="9.5703125" style="385" customWidth="1"/>
    <col min="12552" max="12552" width="8.140625" style="385" customWidth="1"/>
    <col min="12553" max="12553" width="6.85546875" style="385" customWidth="1"/>
    <col min="12554" max="12554" width="9.28515625" style="385" customWidth="1"/>
    <col min="12555" max="12555" width="10.5703125" style="385" customWidth="1"/>
    <col min="12556" max="12556" width="8.7109375" style="385" customWidth="1"/>
    <col min="12557" max="12557" width="7.42578125" style="385" customWidth="1"/>
    <col min="12558" max="12558" width="8.5703125" style="385" customWidth="1"/>
    <col min="12559" max="12559" width="8.7109375" style="385" customWidth="1"/>
    <col min="12560" max="12560" width="8.5703125" style="385" customWidth="1"/>
    <col min="12561" max="12561" width="7.85546875" style="385" customWidth="1"/>
    <col min="12562" max="12562" width="8.5703125" style="385" customWidth="1"/>
    <col min="12563" max="12564" width="10.5703125" style="385" customWidth="1"/>
    <col min="12565" max="12565" width="11.140625" style="385" customWidth="1"/>
    <col min="12566" max="12566" width="10.7109375" style="385" bestFit="1" customWidth="1"/>
    <col min="12567" max="12801" width="9.140625" style="385"/>
    <col min="12802" max="12802" width="11.28515625" style="385" customWidth="1"/>
    <col min="12803" max="12803" width="9.7109375" style="385" customWidth="1"/>
    <col min="12804" max="12804" width="8.140625" style="385" customWidth="1"/>
    <col min="12805" max="12805" width="7.42578125" style="385" customWidth="1"/>
    <col min="12806" max="12806" width="9.140625" style="385" customWidth="1"/>
    <col min="12807" max="12807" width="9.5703125" style="385" customWidth="1"/>
    <col min="12808" max="12808" width="8.140625" style="385" customWidth="1"/>
    <col min="12809" max="12809" width="6.85546875" style="385" customWidth="1"/>
    <col min="12810" max="12810" width="9.28515625" style="385" customWidth="1"/>
    <col min="12811" max="12811" width="10.5703125" style="385" customWidth="1"/>
    <col min="12812" max="12812" width="8.7109375" style="385" customWidth="1"/>
    <col min="12813" max="12813" width="7.42578125" style="385" customWidth="1"/>
    <col min="12814" max="12814" width="8.5703125" style="385" customWidth="1"/>
    <col min="12815" max="12815" width="8.7109375" style="385" customWidth="1"/>
    <col min="12816" max="12816" width="8.5703125" style="385" customWidth="1"/>
    <col min="12817" max="12817" width="7.85546875" style="385" customWidth="1"/>
    <col min="12818" max="12818" width="8.5703125" style="385" customWidth="1"/>
    <col min="12819" max="12820" width="10.5703125" style="385" customWidth="1"/>
    <col min="12821" max="12821" width="11.140625" style="385" customWidth="1"/>
    <col min="12822" max="12822" width="10.7109375" style="385" bestFit="1" customWidth="1"/>
    <col min="12823" max="13057" width="9.140625" style="385"/>
    <col min="13058" max="13058" width="11.28515625" style="385" customWidth="1"/>
    <col min="13059" max="13059" width="9.7109375" style="385" customWidth="1"/>
    <col min="13060" max="13060" width="8.140625" style="385" customWidth="1"/>
    <col min="13061" max="13061" width="7.42578125" style="385" customWidth="1"/>
    <col min="13062" max="13062" width="9.140625" style="385" customWidth="1"/>
    <col min="13063" max="13063" width="9.5703125" style="385" customWidth="1"/>
    <col min="13064" max="13064" width="8.140625" style="385" customWidth="1"/>
    <col min="13065" max="13065" width="6.85546875" style="385" customWidth="1"/>
    <col min="13066" max="13066" width="9.28515625" style="385" customWidth="1"/>
    <col min="13067" max="13067" width="10.5703125" style="385" customWidth="1"/>
    <col min="13068" max="13068" width="8.7109375" style="385" customWidth="1"/>
    <col min="13069" max="13069" width="7.42578125" style="385" customWidth="1"/>
    <col min="13070" max="13070" width="8.5703125" style="385" customWidth="1"/>
    <col min="13071" max="13071" width="8.7109375" style="385" customWidth="1"/>
    <col min="13072" max="13072" width="8.5703125" style="385" customWidth="1"/>
    <col min="13073" max="13073" width="7.85546875" style="385" customWidth="1"/>
    <col min="13074" max="13074" width="8.5703125" style="385" customWidth="1"/>
    <col min="13075" max="13076" width="10.5703125" style="385" customWidth="1"/>
    <col min="13077" max="13077" width="11.140625" style="385" customWidth="1"/>
    <col min="13078" max="13078" width="10.7109375" style="385" bestFit="1" customWidth="1"/>
    <col min="13079" max="13313" width="9.140625" style="385"/>
    <col min="13314" max="13314" width="11.28515625" style="385" customWidth="1"/>
    <col min="13315" max="13315" width="9.7109375" style="385" customWidth="1"/>
    <col min="13316" max="13316" width="8.140625" style="385" customWidth="1"/>
    <col min="13317" max="13317" width="7.42578125" style="385" customWidth="1"/>
    <col min="13318" max="13318" width="9.140625" style="385" customWidth="1"/>
    <col min="13319" max="13319" width="9.5703125" style="385" customWidth="1"/>
    <col min="13320" max="13320" width="8.140625" style="385" customWidth="1"/>
    <col min="13321" max="13321" width="6.85546875" style="385" customWidth="1"/>
    <col min="13322" max="13322" width="9.28515625" style="385" customWidth="1"/>
    <col min="13323" max="13323" width="10.5703125" style="385" customWidth="1"/>
    <col min="13324" max="13324" width="8.7109375" style="385" customWidth="1"/>
    <col min="13325" max="13325" width="7.42578125" style="385" customWidth="1"/>
    <col min="13326" max="13326" width="8.5703125" style="385" customWidth="1"/>
    <col min="13327" max="13327" width="8.7109375" style="385" customWidth="1"/>
    <col min="13328" max="13328" width="8.5703125" style="385" customWidth="1"/>
    <col min="13329" max="13329" width="7.85546875" style="385" customWidth="1"/>
    <col min="13330" max="13330" width="8.5703125" style="385" customWidth="1"/>
    <col min="13331" max="13332" width="10.5703125" style="385" customWidth="1"/>
    <col min="13333" max="13333" width="11.140625" style="385" customWidth="1"/>
    <col min="13334" max="13334" width="10.7109375" style="385" bestFit="1" customWidth="1"/>
    <col min="13335" max="13569" width="9.140625" style="385"/>
    <col min="13570" max="13570" width="11.28515625" style="385" customWidth="1"/>
    <col min="13571" max="13571" width="9.7109375" style="385" customWidth="1"/>
    <col min="13572" max="13572" width="8.140625" style="385" customWidth="1"/>
    <col min="13573" max="13573" width="7.42578125" style="385" customWidth="1"/>
    <col min="13574" max="13574" width="9.140625" style="385" customWidth="1"/>
    <col min="13575" max="13575" width="9.5703125" style="385" customWidth="1"/>
    <col min="13576" max="13576" width="8.140625" style="385" customWidth="1"/>
    <col min="13577" max="13577" width="6.85546875" style="385" customWidth="1"/>
    <col min="13578" max="13578" width="9.28515625" style="385" customWidth="1"/>
    <col min="13579" max="13579" width="10.5703125" style="385" customWidth="1"/>
    <col min="13580" max="13580" width="8.7109375" style="385" customWidth="1"/>
    <col min="13581" max="13581" width="7.42578125" style="385" customWidth="1"/>
    <col min="13582" max="13582" width="8.5703125" style="385" customWidth="1"/>
    <col min="13583" max="13583" width="8.7109375" style="385" customWidth="1"/>
    <col min="13584" max="13584" width="8.5703125" style="385" customWidth="1"/>
    <col min="13585" max="13585" width="7.85546875" style="385" customWidth="1"/>
    <col min="13586" max="13586" width="8.5703125" style="385" customWidth="1"/>
    <col min="13587" max="13588" width="10.5703125" style="385" customWidth="1"/>
    <col min="13589" max="13589" width="11.140625" style="385" customWidth="1"/>
    <col min="13590" max="13590" width="10.7109375" style="385" bestFit="1" customWidth="1"/>
    <col min="13591" max="13825" width="9.140625" style="385"/>
    <col min="13826" max="13826" width="11.28515625" style="385" customWidth="1"/>
    <col min="13827" max="13827" width="9.7109375" style="385" customWidth="1"/>
    <col min="13828" max="13828" width="8.140625" style="385" customWidth="1"/>
    <col min="13829" max="13829" width="7.42578125" style="385" customWidth="1"/>
    <col min="13830" max="13830" width="9.140625" style="385" customWidth="1"/>
    <col min="13831" max="13831" width="9.5703125" style="385" customWidth="1"/>
    <col min="13832" max="13832" width="8.140625" style="385" customWidth="1"/>
    <col min="13833" max="13833" width="6.85546875" style="385" customWidth="1"/>
    <col min="13834" max="13834" width="9.28515625" style="385" customWidth="1"/>
    <col min="13835" max="13835" width="10.5703125" style="385" customWidth="1"/>
    <col min="13836" max="13836" width="8.7109375" style="385" customWidth="1"/>
    <col min="13837" max="13837" width="7.42578125" style="385" customWidth="1"/>
    <col min="13838" max="13838" width="8.5703125" style="385" customWidth="1"/>
    <col min="13839" max="13839" width="8.7109375" style="385" customWidth="1"/>
    <col min="13840" max="13840" width="8.5703125" style="385" customWidth="1"/>
    <col min="13841" max="13841" width="7.85546875" style="385" customWidth="1"/>
    <col min="13842" max="13842" width="8.5703125" style="385" customWidth="1"/>
    <col min="13843" max="13844" width="10.5703125" style="385" customWidth="1"/>
    <col min="13845" max="13845" width="11.140625" style="385" customWidth="1"/>
    <col min="13846" max="13846" width="10.7109375" style="385" bestFit="1" customWidth="1"/>
    <col min="13847" max="14081" width="9.140625" style="385"/>
    <col min="14082" max="14082" width="11.28515625" style="385" customWidth="1"/>
    <col min="14083" max="14083" width="9.7109375" style="385" customWidth="1"/>
    <col min="14084" max="14084" width="8.140625" style="385" customWidth="1"/>
    <col min="14085" max="14085" width="7.42578125" style="385" customWidth="1"/>
    <col min="14086" max="14086" width="9.140625" style="385" customWidth="1"/>
    <col min="14087" max="14087" width="9.5703125" style="385" customWidth="1"/>
    <col min="14088" max="14088" width="8.140625" style="385" customWidth="1"/>
    <col min="14089" max="14089" width="6.85546875" style="385" customWidth="1"/>
    <col min="14090" max="14090" width="9.28515625" style="385" customWidth="1"/>
    <col min="14091" max="14091" width="10.5703125" style="385" customWidth="1"/>
    <col min="14092" max="14092" width="8.7109375" style="385" customWidth="1"/>
    <col min="14093" max="14093" width="7.42578125" style="385" customWidth="1"/>
    <col min="14094" max="14094" width="8.5703125" style="385" customWidth="1"/>
    <col min="14095" max="14095" width="8.7109375" style="385" customWidth="1"/>
    <col min="14096" max="14096" width="8.5703125" style="385" customWidth="1"/>
    <col min="14097" max="14097" width="7.85546875" style="385" customWidth="1"/>
    <col min="14098" max="14098" width="8.5703125" style="385" customWidth="1"/>
    <col min="14099" max="14100" width="10.5703125" style="385" customWidth="1"/>
    <col min="14101" max="14101" width="11.140625" style="385" customWidth="1"/>
    <col min="14102" max="14102" width="10.7109375" style="385" bestFit="1" customWidth="1"/>
    <col min="14103" max="14337" width="9.140625" style="385"/>
    <col min="14338" max="14338" width="11.28515625" style="385" customWidth="1"/>
    <col min="14339" max="14339" width="9.7109375" style="385" customWidth="1"/>
    <col min="14340" max="14340" width="8.140625" style="385" customWidth="1"/>
    <col min="14341" max="14341" width="7.42578125" style="385" customWidth="1"/>
    <col min="14342" max="14342" width="9.140625" style="385" customWidth="1"/>
    <col min="14343" max="14343" width="9.5703125" style="385" customWidth="1"/>
    <col min="14344" max="14344" width="8.140625" style="385" customWidth="1"/>
    <col min="14345" max="14345" width="6.85546875" style="385" customWidth="1"/>
    <col min="14346" max="14346" width="9.28515625" style="385" customWidth="1"/>
    <col min="14347" max="14347" width="10.5703125" style="385" customWidth="1"/>
    <col min="14348" max="14348" width="8.7109375" style="385" customWidth="1"/>
    <col min="14349" max="14349" width="7.42578125" style="385" customWidth="1"/>
    <col min="14350" max="14350" width="8.5703125" style="385" customWidth="1"/>
    <col min="14351" max="14351" width="8.7109375" style="385" customWidth="1"/>
    <col min="14352" max="14352" width="8.5703125" style="385" customWidth="1"/>
    <col min="14353" max="14353" width="7.85546875" style="385" customWidth="1"/>
    <col min="14354" max="14354" width="8.5703125" style="385" customWidth="1"/>
    <col min="14355" max="14356" width="10.5703125" style="385" customWidth="1"/>
    <col min="14357" max="14357" width="11.140625" style="385" customWidth="1"/>
    <col min="14358" max="14358" width="10.7109375" style="385" bestFit="1" customWidth="1"/>
    <col min="14359" max="14593" width="9.140625" style="385"/>
    <col min="14594" max="14594" width="11.28515625" style="385" customWidth="1"/>
    <col min="14595" max="14595" width="9.7109375" style="385" customWidth="1"/>
    <col min="14596" max="14596" width="8.140625" style="385" customWidth="1"/>
    <col min="14597" max="14597" width="7.42578125" style="385" customWidth="1"/>
    <col min="14598" max="14598" width="9.140625" style="385" customWidth="1"/>
    <col min="14599" max="14599" width="9.5703125" style="385" customWidth="1"/>
    <col min="14600" max="14600" width="8.140625" style="385" customWidth="1"/>
    <col min="14601" max="14601" width="6.85546875" style="385" customWidth="1"/>
    <col min="14602" max="14602" width="9.28515625" style="385" customWidth="1"/>
    <col min="14603" max="14603" width="10.5703125" style="385" customWidth="1"/>
    <col min="14604" max="14604" width="8.7109375" style="385" customWidth="1"/>
    <col min="14605" max="14605" width="7.42578125" style="385" customWidth="1"/>
    <col min="14606" max="14606" width="8.5703125" style="385" customWidth="1"/>
    <col min="14607" max="14607" width="8.7109375" style="385" customWidth="1"/>
    <col min="14608" max="14608" width="8.5703125" style="385" customWidth="1"/>
    <col min="14609" max="14609" width="7.85546875" style="385" customWidth="1"/>
    <col min="14610" max="14610" width="8.5703125" style="385" customWidth="1"/>
    <col min="14611" max="14612" width="10.5703125" style="385" customWidth="1"/>
    <col min="14613" max="14613" width="11.140625" style="385" customWidth="1"/>
    <col min="14614" max="14614" width="10.7109375" style="385" bestFit="1" customWidth="1"/>
    <col min="14615" max="14849" width="9.140625" style="385"/>
    <col min="14850" max="14850" width="11.28515625" style="385" customWidth="1"/>
    <col min="14851" max="14851" width="9.7109375" style="385" customWidth="1"/>
    <col min="14852" max="14852" width="8.140625" style="385" customWidth="1"/>
    <col min="14853" max="14853" width="7.42578125" style="385" customWidth="1"/>
    <col min="14854" max="14854" width="9.140625" style="385" customWidth="1"/>
    <col min="14855" max="14855" width="9.5703125" style="385" customWidth="1"/>
    <col min="14856" max="14856" width="8.140625" style="385" customWidth="1"/>
    <col min="14857" max="14857" width="6.85546875" style="385" customWidth="1"/>
    <col min="14858" max="14858" width="9.28515625" style="385" customWidth="1"/>
    <col min="14859" max="14859" width="10.5703125" style="385" customWidth="1"/>
    <col min="14860" max="14860" width="8.7109375" style="385" customWidth="1"/>
    <col min="14861" max="14861" width="7.42578125" style="385" customWidth="1"/>
    <col min="14862" max="14862" width="8.5703125" style="385" customWidth="1"/>
    <col min="14863" max="14863" width="8.7109375" style="385" customWidth="1"/>
    <col min="14864" max="14864" width="8.5703125" style="385" customWidth="1"/>
    <col min="14865" max="14865" width="7.85546875" style="385" customWidth="1"/>
    <col min="14866" max="14866" width="8.5703125" style="385" customWidth="1"/>
    <col min="14867" max="14868" width="10.5703125" style="385" customWidth="1"/>
    <col min="14869" max="14869" width="11.140625" style="385" customWidth="1"/>
    <col min="14870" max="14870" width="10.7109375" style="385" bestFit="1" customWidth="1"/>
    <col min="14871" max="15105" width="9.140625" style="385"/>
    <col min="15106" max="15106" width="11.28515625" style="385" customWidth="1"/>
    <col min="15107" max="15107" width="9.7109375" style="385" customWidth="1"/>
    <col min="15108" max="15108" width="8.140625" style="385" customWidth="1"/>
    <col min="15109" max="15109" width="7.42578125" style="385" customWidth="1"/>
    <col min="15110" max="15110" width="9.140625" style="385" customWidth="1"/>
    <col min="15111" max="15111" width="9.5703125" style="385" customWidth="1"/>
    <col min="15112" max="15112" width="8.140625" style="385" customWidth="1"/>
    <col min="15113" max="15113" width="6.85546875" style="385" customWidth="1"/>
    <col min="15114" max="15114" width="9.28515625" style="385" customWidth="1"/>
    <col min="15115" max="15115" width="10.5703125" style="385" customWidth="1"/>
    <col min="15116" max="15116" width="8.7109375" style="385" customWidth="1"/>
    <col min="15117" max="15117" width="7.42578125" style="385" customWidth="1"/>
    <col min="15118" max="15118" width="8.5703125" style="385" customWidth="1"/>
    <col min="15119" max="15119" width="8.7109375" style="385" customWidth="1"/>
    <col min="15120" max="15120" width="8.5703125" style="385" customWidth="1"/>
    <col min="15121" max="15121" width="7.85546875" style="385" customWidth="1"/>
    <col min="15122" max="15122" width="8.5703125" style="385" customWidth="1"/>
    <col min="15123" max="15124" width="10.5703125" style="385" customWidth="1"/>
    <col min="15125" max="15125" width="11.140625" style="385" customWidth="1"/>
    <col min="15126" max="15126" width="10.7109375" style="385" bestFit="1" customWidth="1"/>
    <col min="15127" max="15361" width="9.140625" style="385"/>
    <col min="15362" max="15362" width="11.28515625" style="385" customWidth="1"/>
    <col min="15363" max="15363" width="9.7109375" style="385" customWidth="1"/>
    <col min="15364" max="15364" width="8.140625" style="385" customWidth="1"/>
    <col min="15365" max="15365" width="7.42578125" style="385" customWidth="1"/>
    <col min="15366" max="15366" width="9.140625" style="385" customWidth="1"/>
    <col min="15367" max="15367" width="9.5703125" style="385" customWidth="1"/>
    <col min="15368" max="15368" width="8.140625" style="385" customWidth="1"/>
    <col min="15369" max="15369" width="6.85546875" style="385" customWidth="1"/>
    <col min="15370" max="15370" width="9.28515625" style="385" customWidth="1"/>
    <col min="15371" max="15371" width="10.5703125" style="385" customWidth="1"/>
    <col min="15372" max="15372" width="8.7109375" style="385" customWidth="1"/>
    <col min="15373" max="15373" width="7.42578125" style="385" customWidth="1"/>
    <col min="15374" max="15374" width="8.5703125" style="385" customWidth="1"/>
    <col min="15375" max="15375" width="8.7109375" style="385" customWidth="1"/>
    <col min="15376" max="15376" width="8.5703125" style="385" customWidth="1"/>
    <col min="15377" max="15377" width="7.85546875" style="385" customWidth="1"/>
    <col min="15378" max="15378" width="8.5703125" style="385" customWidth="1"/>
    <col min="15379" max="15380" width="10.5703125" style="385" customWidth="1"/>
    <col min="15381" max="15381" width="11.140625" style="385" customWidth="1"/>
    <col min="15382" max="15382" width="10.7109375" style="385" bestFit="1" customWidth="1"/>
    <col min="15383" max="15617" width="9.140625" style="385"/>
    <col min="15618" max="15618" width="11.28515625" style="385" customWidth="1"/>
    <col min="15619" max="15619" width="9.7109375" style="385" customWidth="1"/>
    <col min="15620" max="15620" width="8.140625" style="385" customWidth="1"/>
    <col min="15621" max="15621" width="7.42578125" style="385" customWidth="1"/>
    <col min="15622" max="15622" width="9.140625" style="385" customWidth="1"/>
    <col min="15623" max="15623" width="9.5703125" style="385" customWidth="1"/>
    <col min="15624" max="15624" width="8.140625" style="385" customWidth="1"/>
    <col min="15625" max="15625" width="6.85546875" style="385" customWidth="1"/>
    <col min="15626" max="15626" width="9.28515625" style="385" customWidth="1"/>
    <col min="15627" max="15627" width="10.5703125" style="385" customWidth="1"/>
    <col min="15628" max="15628" width="8.7109375" style="385" customWidth="1"/>
    <col min="15629" max="15629" width="7.42578125" style="385" customWidth="1"/>
    <col min="15630" max="15630" width="8.5703125" style="385" customWidth="1"/>
    <col min="15631" max="15631" width="8.7109375" style="385" customWidth="1"/>
    <col min="15632" max="15632" width="8.5703125" style="385" customWidth="1"/>
    <col min="15633" max="15633" width="7.85546875" style="385" customWidth="1"/>
    <col min="15634" max="15634" width="8.5703125" style="385" customWidth="1"/>
    <col min="15635" max="15636" width="10.5703125" style="385" customWidth="1"/>
    <col min="15637" max="15637" width="11.140625" style="385" customWidth="1"/>
    <col min="15638" max="15638" width="10.7109375" style="385" bestFit="1" customWidth="1"/>
    <col min="15639" max="15873" width="9.140625" style="385"/>
    <col min="15874" max="15874" width="11.28515625" style="385" customWidth="1"/>
    <col min="15875" max="15875" width="9.7109375" style="385" customWidth="1"/>
    <col min="15876" max="15876" width="8.140625" style="385" customWidth="1"/>
    <col min="15877" max="15877" width="7.42578125" style="385" customWidth="1"/>
    <col min="15878" max="15878" width="9.140625" style="385" customWidth="1"/>
    <col min="15879" max="15879" width="9.5703125" style="385" customWidth="1"/>
    <col min="15880" max="15880" width="8.140625" style="385" customWidth="1"/>
    <col min="15881" max="15881" width="6.85546875" style="385" customWidth="1"/>
    <col min="15882" max="15882" width="9.28515625" style="385" customWidth="1"/>
    <col min="15883" max="15883" width="10.5703125" style="385" customWidth="1"/>
    <col min="15884" max="15884" width="8.7109375" style="385" customWidth="1"/>
    <col min="15885" max="15885" width="7.42578125" style="385" customWidth="1"/>
    <col min="15886" max="15886" width="8.5703125" style="385" customWidth="1"/>
    <col min="15887" max="15887" width="8.7109375" style="385" customWidth="1"/>
    <col min="15888" max="15888" width="8.5703125" style="385" customWidth="1"/>
    <col min="15889" max="15889" width="7.85546875" style="385" customWidth="1"/>
    <col min="15890" max="15890" width="8.5703125" style="385" customWidth="1"/>
    <col min="15891" max="15892" width="10.5703125" style="385" customWidth="1"/>
    <col min="15893" max="15893" width="11.140625" style="385" customWidth="1"/>
    <col min="15894" max="15894" width="10.7109375" style="385" bestFit="1" customWidth="1"/>
    <col min="15895" max="16129" width="9.140625" style="385"/>
    <col min="16130" max="16130" width="11.28515625" style="385" customWidth="1"/>
    <col min="16131" max="16131" width="9.7109375" style="385" customWidth="1"/>
    <col min="16132" max="16132" width="8.140625" style="385" customWidth="1"/>
    <col min="16133" max="16133" width="7.42578125" style="385" customWidth="1"/>
    <col min="16134" max="16134" width="9.140625" style="385" customWidth="1"/>
    <col min="16135" max="16135" width="9.5703125" style="385" customWidth="1"/>
    <col min="16136" max="16136" width="8.140625" style="385" customWidth="1"/>
    <col min="16137" max="16137" width="6.85546875" style="385" customWidth="1"/>
    <col min="16138" max="16138" width="9.28515625" style="385" customWidth="1"/>
    <col min="16139" max="16139" width="10.5703125" style="385" customWidth="1"/>
    <col min="16140" max="16140" width="8.7109375" style="385" customWidth="1"/>
    <col min="16141" max="16141" width="7.42578125" style="385" customWidth="1"/>
    <col min="16142" max="16142" width="8.5703125" style="385" customWidth="1"/>
    <col min="16143" max="16143" width="8.7109375" style="385" customWidth="1"/>
    <col min="16144" max="16144" width="8.5703125" style="385" customWidth="1"/>
    <col min="16145" max="16145" width="7.85546875" style="385" customWidth="1"/>
    <col min="16146" max="16146" width="8.5703125" style="385" customWidth="1"/>
    <col min="16147" max="16148" width="10.5703125" style="385" customWidth="1"/>
    <col min="16149" max="16149" width="11.140625" style="385" customWidth="1"/>
    <col min="16150" max="16150" width="10.7109375" style="385" bestFit="1" customWidth="1"/>
    <col min="16151" max="16384" width="9.140625" style="385"/>
  </cols>
  <sheetData>
    <row r="1" spans="1:24" s="365" customFormat="1" ht="15.75">
      <c r="C1" s="35"/>
      <c r="D1" s="35"/>
      <c r="E1" s="35"/>
      <c r="F1" s="35"/>
      <c r="G1" s="35"/>
      <c r="H1" s="35"/>
      <c r="I1" s="69" t="s">
        <v>0</v>
      </c>
      <c r="J1" s="69"/>
      <c r="S1" s="366"/>
      <c r="T1" s="366"/>
      <c r="U1" s="1092" t="s">
        <v>505</v>
      </c>
      <c r="V1" s="1092"/>
      <c r="W1" s="33"/>
      <c r="X1" s="33"/>
    </row>
    <row r="2" spans="1:24" s="365" customFormat="1" ht="20.25">
      <c r="E2" s="935" t="s">
        <v>857</v>
      </c>
      <c r="F2" s="935"/>
      <c r="G2" s="935"/>
      <c r="H2" s="935"/>
      <c r="I2" s="935"/>
      <c r="J2" s="935"/>
      <c r="K2" s="935"/>
      <c r="L2" s="935"/>
      <c r="M2" s="935"/>
      <c r="N2" s="935"/>
      <c r="O2" s="935"/>
      <c r="P2" s="935"/>
    </row>
    <row r="3" spans="1:24" s="365" customFormat="1" ht="20.25">
      <c r="H3" s="34"/>
      <c r="I3" s="34"/>
      <c r="J3" s="34"/>
      <c r="K3" s="34"/>
      <c r="L3" s="34"/>
      <c r="M3" s="34"/>
      <c r="N3" s="34"/>
      <c r="O3" s="34"/>
      <c r="P3" s="34"/>
    </row>
    <row r="4" spans="1:24" ht="15.75">
      <c r="C4" s="936" t="s">
        <v>1002</v>
      </c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36"/>
      <c r="P4" s="936"/>
      <c r="Q4" s="936"/>
      <c r="R4" s="364"/>
      <c r="S4" s="72"/>
      <c r="T4" s="72"/>
      <c r="U4" s="72"/>
      <c r="V4" s="72"/>
      <c r="W4" s="69"/>
    </row>
    <row r="5" spans="1:24">
      <c r="C5" s="386"/>
      <c r="D5" s="386"/>
      <c r="E5" s="386"/>
      <c r="F5" s="386"/>
      <c r="G5" s="386"/>
      <c r="H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</row>
    <row r="6" spans="1:24">
      <c r="A6" s="398" t="s">
        <v>700</v>
      </c>
      <c r="B6" s="388"/>
    </row>
    <row r="7" spans="1:24">
      <c r="B7" s="389"/>
    </row>
    <row r="8" spans="1:24" s="398" customFormat="1" ht="24.75" customHeight="1">
      <c r="A8" s="922" t="s">
        <v>2</v>
      </c>
      <c r="B8" s="1340" t="s">
        <v>3</v>
      </c>
      <c r="C8" s="1341" t="s">
        <v>1004</v>
      </c>
      <c r="D8" s="1342"/>
      <c r="E8" s="1342"/>
      <c r="F8" s="1342"/>
      <c r="G8" s="1341" t="s">
        <v>1005</v>
      </c>
      <c r="H8" s="1342"/>
      <c r="I8" s="1342"/>
      <c r="J8" s="1342"/>
      <c r="K8" s="1341" t="s">
        <v>1006</v>
      </c>
      <c r="L8" s="1342"/>
      <c r="M8" s="1342"/>
      <c r="N8" s="1342"/>
      <c r="O8" s="1341" t="s">
        <v>1007</v>
      </c>
      <c r="P8" s="1342"/>
      <c r="Q8" s="1342"/>
      <c r="R8" s="1342"/>
      <c r="S8" s="1343" t="s">
        <v>16</v>
      </c>
      <c r="T8" s="1344"/>
      <c r="U8" s="1344"/>
      <c r="V8" s="1344"/>
    </row>
    <row r="9" spans="1:24" s="390" customFormat="1" ht="29.25" customHeight="1">
      <c r="A9" s="922"/>
      <c r="B9" s="1340"/>
      <c r="C9" s="1326" t="s">
        <v>1008</v>
      </c>
      <c r="D9" s="1328" t="s">
        <v>1009</v>
      </c>
      <c r="E9" s="1329"/>
      <c r="F9" s="1330"/>
      <c r="G9" s="1326" t="s">
        <v>1008</v>
      </c>
      <c r="H9" s="1328" t="s">
        <v>1009</v>
      </c>
      <c r="I9" s="1329"/>
      <c r="J9" s="1330"/>
      <c r="K9" s="1326" t="s">
        <v>1008</v>
      </c>
      <c r="L9" s="1328" t="s">
        <v>1009</v>
      </c>
      <c r="M9" s="1329"/>
      <c r="N9" s="1330"/>
      <c r="O9" s="1326" t="s">
        <v>1008</v>
      </c>
      <c r="P9" s="1328" t="s">
        <v>1009</v>
      </c>
      <c r="Q9" s="1329"/>
      <c r="R9" s="1330"/>
      <c r="S9" s="1326" t="s">
        <v>1008</v>
      </c>
      <c r="T9" s="1328" t="s">
        <v>1009</v>
      </c>
      <c r="U9" s="1329"/>
      <c r="V9" s="1330"/>
    </row>
    <row r="10" spans="1:24" s="390" customFormat="1" ht="46.5" customHeight="1">
      <c r="A10" s="922"/>
      <c r="B10" s="1340"/>
      <c r="C10" s="1327"/>
      <c r="D10" s="486" t="s">
        <v>1010</v>
      </c>
      <c r="E10" s="486" t="s">
        <v>185</v>
      </c>
      <c r="F10" s="486" t="s">
        <v>16</v>
      </c>
      <c r="G10" s="1327"/>
      <c r="H10" s="486" t="s">
        <v>1010</v>
      </c>
      <c r="I10" s="486" t="s">
        <v>185</v>
      </c>
      <c r="J10" s="486" t="s">
        <v>16</v>
      </c>
      <c r="K10" s="1327"/>
      <c r="L10" s="486" t="s">
        <v>1010</v>
      </c>
      <c r="M10" s="486" t="s">
        <v>185</v>
      </c>
      <c r="N10" s="486" t="s">
        <v>16</v>
      </c>
      <c r="O10" s="1327"/>
      <c r="P10" s="486" t="s">
        <v>1010</v>
      </c>
      <c r="Q10" s="486" t="s">
        <v>185</v>
      </c>
      <c r="R10" s="486" t="s">
        <v>16</v>
      </c>
      <c r="S10" s="1327"/>
      <c r="T10" s="486" t="s">
        <v>1010</v>
      </c>
      <c r="U10" s="486" t="s">
        <v>185</v>
      </c>
      <c r="V10" s="486" t="s">
        <v>16</v>
      </c>
    </row>
    <row r="11" spans="1:24" s="402" customFormat="1" ht="16.149999999999999" customHeight="1">
      <c r="A11" s="400">
        <v>1</v>
      </c>
      <c r="B11" s="401">
        <v>2</v>
      </c>
      <c r="C11" s="401">
        <v>3</v>
      </c>
      <c r="D11" s="400">
        <v>4</v>
      </c>
      <c r="E11" s="401">
        <v>5</v>
      </c>
      <c r="F11" s="401">
        <v>6</v>
      </c>
      <c r="G11" s="400">
        <v>7</v>
      </c>
      <c r="H11" s="401">
        <v>8</v>
      </c>
      <c r="I11" s="401">
        <v>9</v>
      </c>
      <c r="J11" s="400">
        <v>10</v>
      </c>
      <c r="K11" s="401">
        <v>11</v>
      </c>
      <c r="L11" s="401">
        <v>12</v>
      </c>
      <c r="M11" s="400">
        <v>13</v>
      </c>
      <c r="N11" s="401">
        <v>14</v>
      </c>
      <c r="O11" s="401">
        <v>15</v>
      </c>
      <c r="P11" s="400">
        <v>16</v>
      </c>
      <c r="Q11" s="401">
        <v>17</v>
      </c>
      <c r="R11" s="401">
        <v>18</v>
      </c>
      <c r="S11" s="400">
        <v>19</v>
      </c>
      <c r="T11" s="401">
        <v>20</v>
      </c>
      <c r="U11" s="401">
        <v>21</v>
      </c>
      <c r="V11" s="400">
        <v>22</v>
      </c>
    </row>
    <row r="12" spans="1:24">
      <c r="A12" s="396">
        <v>1</v>
      </c>
      <c r="B12" s="423" t="s">
        <v>652</v>
      </c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</row>
    <row r="13" spans="1:24">
      <c r="A13" s="396">
        <v>2</v>
      </c>
      <c r="B13" s="423" t="s">
        <v>653</v>
      </c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</row>
    <row r="14" spans="1:24">
      <c r="A14" s="396">
        <v>3</v>
      </c>
      <c r="B14" s="423" t="s">
        <v>654</v>
      </c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</row>
    <row r="15" spans="1:24">
      <c r="A15" s="396">
        <v>4</v>
      </c>
      <c r="B15" s="423" t="s">
        <v>655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</row>
    <row r="16" spans="1:24">
      <c r="A16" s="396">
        <v>5</v>
      </c>
      <c r="B16" s="423" t="s">
        <v>656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</row>
    <row r="17" spans="1:22">
      <c r="A17" s="396">
        <v>6</v>
      </c>
      <c r="B17" s="423" t="s">
        <v>657</v>
      </c>
      <c r="C17" s="394"/>
      <c r="D17" s="394"/>
      <c r="E17" s="394"/>
      <c r="F17" s="394"/>
      <c r="G17" s="1331" t="s">
        <v>678</v>
      </c>
      <c r="H17" s="1332"/>
      <c r="I17" s="1332"/>
      <c r="J17" s="1332"/>
      <c r="K17" s="1332"/>
      <c r="L17" s="1332"/>
      <c r="M17" s="1332"/>
      <c r="N17" s="1332"/>
      <c r="O17" s="1332"/>
      <c r="P17" s="1332"/>
      <c r="Q17" s="1332"/>
      <c r="R17" s="1332"/>
      <c r="S17" s="1333"/>
      <c r="T17" s="394"/>
      <c r="U17" s="394"/>
      <c r="V17" s="394"/>
    </row>
    <row r="18" spans="1:22">
      <c r="A18" s="396">
        <v>7</v>
      </c>
      <c r="B18" s="423" t="s">
        <v>658</v>
      </c>
      <c r="C18" s="394"/>
      <c r="D18" s="394"/>
      <c r="E18" s="394"/>
      <c r="F18" s="394"/>
      <c r="G18" s="1334"/>
      <c r="H18" s="1335"/>
      <c r="I18" s="1335"/>
      <c r="J18" s="1335"/>
      <c r="K18" s="1335"/>
      <c r="L18" s="1335"/>
      <c r="M18" s="1335"/>
      <c r="N18" s="1335"/>
      <c r="O18" s="1335"/>
      <c r="P18" s="1335"/>
      <c r="Q18" s="1335"/>
      <c r="R18" s="1335"/>
      <c r="S18" s="1336"/>
      <c r="T18" s="394"/>
      <c r="U18" s="394"/>
      <c r="V18" s="394"/>
    </row>
    <row r="19" spans="1:22">
      <c r="A19" s="396">
        <v>8</v>
      </c>
      <c r="B19" s="423" t="s">
        <v>659</v>
      </c>
      <c r="C19" s="394"/>
      <c r="D19" s="394"/>
      <c r="E19" s="394"/>
      <c r="F19" s="394"/>
      <c r="G19" s="1334"/>
      <c r="H19" s="1335"/>
      <c r="I19" s="1335"/>
      <c r="J19" s="1335"/>
      <c r="K19" s="1335"/>
      <c r="L19" s="1335"/>
      <c r="M19" s="1335"/>
      <c r="N19" s="1335"/>
      <c r="O19" s="1335"/>
      <c r="P19" s="1335"/>
      <c r="Q19" s="1335"/>
      <c r="R19" s="1335"/>
      <c r="S19" s="1336"/>
      <c r="T19" s="394"/>
      <c r="U19" s="394"/>
      <c r="V19" s="394"/>
    </row>
    <row r="20" spans="1:22">
      <c r="A20" s="396">
        <v>9</v>
      </c>
      <c r="B20" s="423" t="s">
        <v>660</v>
      </c>
      <c r="C20" s="394"/>
      <c r="D20" s="394"/>
      <c r="E20" s="394"/>
      <c r="F20" s="394"/>
      <c r="G20" s="1334"/>
      <c r="H20" s="1335"/>
      <c r="I20" s="1335"/>
      <c r="J20" s="1335"/>
      <c r="K20" s="1335"/>
      <c r="L20" s="1335"/>
      <c r="M20" s="1335"/>
      <c r="N20" s="1335"/>
      <c r="O20" s="1335"/>
      <c r="P20" s="1335"/>
      <c r="Q20" s="1335"/>
      <c r="R20" s="1335"/>
      <c r="S20" s="1336"/>
      <c r="T20" s="394"/>
      <c r="U20" s="394"/>
      <c r="V20" s="394"/>
    </row>
    <row r="21" spans="1:22">
      <c r="A21" s="396">
        <v>10</v>
      </c>
      <c r="B21" s="423" t="s">
        <v>661</v>
      </c>
      <c r="C21" s="394"/>
      <c r="D21" s="394"/>
      <c r="E21" s="394"/>
      <c r="F21" s="394"/>
      <c r="G21" s="1334"/>
      <c r="H21" s="1335"/>
      <c r="I21" s="1335"/>
      <c r="J21" s="1335"/>
      <c r="K21" s="1335"/>
      <c r="L21" s="1335"/>
      <c r="M21" s="1335"/>
      <c r="N21" s="1335"/>
      <c r="O21" s="1335"/>
      <c r="P21" s="1335"/>
      <c r="Q21" s="1335"/>
      <c r="R21" s="1335"/>
      <c r="S21" s="1336"/>
      <c r="T21" s="394"/>
      <c r="U21" s="394"/>
      <c r="V21" s="394"/>
    </row>
    <row r="22" spans="1:22">
      <c r="A22" s="396">
        <v>11</v>
      </c>
      <c r="B22" s="423" t="s">
        <v>662</v>
      </c>
      <c r="C22" s="394"/>
      <c r="D22" s="394"/>
      <c r="E22" s="394"/>
      <c r="F22" s="394"/>
      <c r="G22" s="1334"/>
      <c r="H22" s="1335"/>
      <c r="I22" s="1335"/>
      <c r="J22" s="1335"/>
      <c r="K22" s="1335"/>
      <c r="L22" s="1335"/>
      <c r="M22" s="1335"/>
      <c r="N22" s="1335"/>
      <c r="O22" s="1335"/>
      <c r="P22" s="1335"/>
      <c r="Q22" s="1335"/>
      <c r="R22" s="1335"/>
      <c r="S22" s="1336"/>
      <c r="T22" s="394"/>
      <c r="U22" s="394"/>
      <c r="V22" s="394"/>
    </row>
    <row r="23" spans="1:22">
      <c r="A23" s="396">
        <v>12</v>
      </c>
      <c r="B23" s="423" t="s">
        <v>663</v>
      </c>
      <c r="C23" s="394"/>
      <c r="D23" s="394"/>
      <c r="E23" s="394"/>
      <c r="F23" s="394"/>
      <c r="G23" s="1334"/>
      <c r="H23" s="1335"/>
      <c r="I23" s="1335"/>
      <c r="J23" s="1335"/>
      <c r="K23" s="1335"/>
      <c r="L23" s="1335"/>
      <c r="M23" s="1335"/>
      <c r="N23" s="1335"/>
      <c r="O23" s="1335"/>
      <c r="P23" s="1335"/>
      <c r="Q23" s="1335"/>
      <c r="R23" s="1335"/>
      <c r="S23" s="1336"/>
      <c r="T23" s="394"/>
      <c r="U23" s="394"/>
      <c r="V23" s="394"/>
    </row>
    <row r="24" spans="1:22">
      <c r="A24" s="396">
        <v>13</v>
      </c>
      <c r="B24" s="423" t="s">
        <v>664</v>
      </c>
      <c r="C24" s="394"/>
      <c r="D24" s="394"/>
      <c r="E24" s="394"/>
      <c r="F24" s="394"/>
      <c r="G24" s="1334"/>
      <c r="H24" s="1335"/>
      <c r="I24" s="1335"/>
      <c r="J24" s="1335"/>
      <c r="K24" s="1335"/>
      <c r="L24" s="1335"/>
      <c r="M24" s="1335"/>
      <c r="N24" s="1335"/>
      <c r="O24" s="1335"/>
      <c r="P24" s="1335"/>
      <c r="Q24" s="1335"/>
      <c r="R24" s="1335"/>
      <c r="S24" s="1336"/>
      <c r="T24" s="394"/>
      <c r="U24" s="394"/>
      <c r="V24" s="394"/>
    </row>
    <row r="25" spans="1:22">
      <c r="A25" s="396">
        <v>14</v>
      </c>
      <c r="B25" s="423" t="s">
        <v>665</v>
      </c>
      <c r="C25" s="394"/>
      <c r="D25" s="394"/>
      <c r="E25" s="394"/>
      <c r="F25" s="394"/>
      <c r="G25" s="1334"/>
      <c r="H25" s="1335"/>
      <c r="I25" s="1335"/>
      <c r="J25" s="1335"/>
      <c r="K25" s="1335"/>
      <c r="L25" s="1335"/>
      <c r="M25" s="1335"/>
      <c r="N25" s="1335"/>
      <c r="O25" s="1335"/>
      <c r="P25" s="1335"/>
      <c r="Q25" s="1335"/>
      <c r="R25" s="1335"/>
      <c r="S25" s="1336"/>
      <c r="T25" s="394"/>
      <c r="U25" s="394"/>
      <c r="V25" s="394"/>
    </row>
    <row r="26" spans="1:22">
      <c r="A26" s="396">
        <v>15</v>
      </c>
      <c r="B26" s="423" t="s">
        <v>666</v>
      </c>
      <c r="C26" s="394"/>
      <c r="D26" s="394"/>
      <c r="E26" s="394"/>
      <c r="F26" s="394"/>
      <c r="G26" s="1334"/>
      <c r="H26" s="1335"/>
      <c r="I26" s="1335"/>
      <c r="J26" s="1335"/>
      <c r="K26" s="1335"/>
      <c r="L26" s="1335"/>
      <c r="M26" s="1335"/>
      <c r="N26" s="1335"/>
      <c r="O26" s="1335"/>
      <c r="P26" s="1335"/>
      <c r="Q26" s="1335"/>
      <c r="R26" s="1335"/>
      <c r="S26" s="1336"/>
      <c r="T26" s="394"/>
      <c r="U26" s="394"/>
      <c r="V26" s="394"/>
    </row>
    <row r="27" spans="1:22">
      <c r="A27" s="396">
        <v>16</v>
      </c>
      <c r="B27" s="423" t="s">
        <v>667</v>
      </c>
      <c r="C27" s="394"/>
      <c r="D27" s="394"/>
      <c r="E27" s="394"/>
      <c r="F27" s="394"/>
      <c r="G27" s="1334"/>
      <c r="H27" s="1335"/>
      <c r="I27" s="1335"/>
      <c r="J27" s="1335"/>
      <c r="K27" s="1335"/>
      <c r="L27" s="1335"/>
      <c r="M27" s="1335"/>
      <c r="N27" s="1335"/>
      <c r="O27" s="1335"/>
      <c r="P27" s="1335"/>
      <c r="Q27" s="1335"/>
      <c r="R27" s="1335"/>
      <c r="S27" s="1336"/>
      <c r="T27" s="394"/>
      <c r="U27" s="394"/>
      <c r="V27" s="394"/>
    </row>
    <row r="28" spans="1:22">
      <c r="A28" s="396">
        <v>17</v>
      </c>
      <c r="B28" s="423" t="s">
        <v>668</v>
      </c>
      <c r="C28" s="394"/>
      <c r="D28" s="394"/>
      <c r="E28" s="394"/>
      <c r="F28" s="394"/>
      <c r="G28" s="1334"/>
      <c r="H28" s="1335"/>
      <c r="I28" s="1335"/>
      <c r="J28" s="1335"/>
      <c r="K28" s="1335"/>
      <c r="L28" s="1335"/>
      <c r="M28" s="1335"/>
      <c r="N28" s="1335"/>
      <c r="O28" s="1335"/>
      <c r="P28" s="1335"/>
      <c r="Q28" s="1335"/>
      <c r="R28" s="1335"/>
      <c r="S28" s="1336"/>
      <c r="T28" s="394"/>
      <c r="U28" s="394"/>
      <c r="V28" s="394"/>
    </row>
    <row r="29" spans="1:22">
      <c r="A29" s="396">
        <v>18</v>
      </c>
      <c r="B29" s="423" t="s">
        <v>669</v>
      </c>
      <c r="C29" s="394"/>
      <c r="D29" s="394"/>
      <c r="E29" s="394"/>
      <c r="F29" s="394"/>
      <c r="G29" s="1334"/>
      <c r="H29" s="1335"/>
      <c r="I29" s="1335"/>
      <c r="J29" s="1335"/>
      <c r="K29" s="1335"/>
      <c r="L29" s="1335"/>
      <c r="M29" s="1335"/>
      <c r="N29" s="1335"/>
      <c r="O29" s="1335"/>
      <c r="P29" s="1335"/>
      <c r="Q29" s="1335"/>
      <c r="R29" s="1335"/>
      <c r="S29" s="1336"/>
      <c r="T29" s="394"/>
      <c r="U29" s="394"/>
      <c r="V29" s="394"/>
    </row>
    <row r="30" spans="1:22">
      <c r="A30" s="396">
        <v>19</v>
      </c>
      <c r="B30" s="423" t="s">
        <v>670</v>
      </c>
      <c r="C30" s="394"/>
      <c r="D30" s="394"/>
      <c r="E30" s="394"/>
      <c r="F30" s="394"/>
      <c r="G30" s="1337"/>
      <c r="H30" s="1338"/>
      <c r="I30" s="1338"/>
      <c r="J30" s="1338"/>
      <c r="K30" s="1338"/>
      <c r="L30" s="1338"/>
      <c r="M30" s="1338"/>
      <c r="N30" s="1338"/>
      <c r="O30" s="1338"/>
      <c r="P30" s="1338"/>
      <c r="Q30" s="1338"/>
      <c r="R30" s="1338"/>
      <c r="S30" s="1339"/>
      <c r="T30" s="394"/>
      <c r="U30" s="394"/>
      <c r="V30" s="394"/>
    </row>
    <row r="31" spans="1:22">
      <c r="A31" s="396">
        <v>20</v>
      </c>
      <c r="B31" s="423" t="s">
        <v>671</v>
      </c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</row>
    <row r="32" spans="1:22">
      <c r="A32" s="396">
        <v>21</v>
      </c>
      <c r="B32" s="423" t="s">
        <v>672</v>
      </c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</row>
    <row r="33" spans="1:48">
      <c r="A33" s="396">
        <v>22</v>
      </c>
      <c r="B33" s="423" t="s">
        <v>673</v>
      </c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</row>
    <row r="34" spans="1:48">
      <c r="A34" s="396">
        <v>23</v>
      </c>
      <c r="B34" s="423" t="s">
        <v>674</v>
      </c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</row>
    <row r="35" spans="1:48" s="394" customFormat="1">
      <c r="A35" s="396">
        <v>24</v>
      </c>
      <c r="B35" s="423" t="s">
        <v>675</v>
      </c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5"/>
      <c r="AP35" s="395"/>
      <c r="AQ35" s="395"/>
      <c r="AR35" s="395"/>
      <c r="AS35" s="395"/>
      <c r="AT35" s="395"/>
      <c r="AU35" s="395"/>
      <c r="AV35" s="395"/>
    </row>
    <row r="36" spans="1:48">
      <c r="A36" s="1320" t="s">
        <v>16</v>
      </c>
      <c r="B36" s="1321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</row>
    <row r="38" spans="1:48" s="365" customFormat="1" ht="12.75">
      <c r="A38" s="9" t="s">
        <v>1117</v>
      </c>
      <c r="B38" s="404"/>
      <c r="D38" s="452"/>
      <c r="G38" s="9"/>
      <c r="H38" s="9"/>
      <c r="J38" s="9"/>
      <c r="K38" s="453" t="s">
        <v>849</v>
      </c>
      <c r="L38" s="9"/>
      <c r="M38" s="9"/>
      <c r="N38" s="9"/>
      <c r="O38" s="9"/>
      <c r="P38" s="1001" t="s">
        <v>846</v>
      </c>
      <c r="Q38" s="1001"/>
      <c r="R38" s="1001"/>
      <c r="S38" s="1001"/>
      <c r="T38" s="1001"/>
      <c r="U38" s="1001"/>
      <c r="V38" s="9"/>
    </row>
    <row r="39" spans="1:48" s="365" customFormat="1" ht="12.75" customHeight="1">
      <c r="A39" s="404"/>
      <c r="B39" s="404"/>
      <c r="D39" s="452"/>
      <c r="J39" s="9"/>
      <c r="K39" s="453" t="s">
        <v>850</v>
      </c>
      <c r="L39" s="9"/>
      <c r="M39" s="9"/>
      <c r="N39" s="9"/>
      <c r="O39" s="9"/>
      <c r="P39" s="1001" t="s">
        <v>845</v>
      </c>
      <c r="Q39" s="1001"/>
      <c r="R39" s="1001"/>
      <c r="S39" s="1001"/>
      <c r="T39" s="1001"/>
      <c r="U39" s="1001"/>
      <c r="V39" s="9"/>
    </row>
    <row r="40" spans="1:48" s="365" customFormat="1" ht="12.75" customHeight="1">
      <c r="A40" s="430"/>
      <c r="B40" s="430"/>
      <c r="D40" s="452"/>
      <c r="J40" s="9"/>
      <c r="K40" s="453" t="s">
        <v>851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48" s="365" customFormat="1" ht="12.75">
      <c r="A41" s="9"/>
      <c r="B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</sheetData>
  <mergeCells count="24">
    <mergeCell ref="A36:B36"/>
    <mergeCell ref="P38:U38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  <mergeCell ref="P39:U39"/>
    <mergeCell ref="K9:K10"/>
    <mergeCell ref="O9:O10"/>
    <mergeCell ref="P9:R9"/>
    <mergeCell ref="S9:S10"/>
    <mergeCell ref="T9:V9"/>
    <mergeCell ref="L9:N9"/>
    <mergeCell ref="G17:S30"/>
  </mergeCell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V46"/>
  <sheetViews>
    <sheetView view="pageBreakPreview" topLeftCell="A22" zoomScale="90" zoomScaleNormal="90" zoomScaleSheetLayoutView="90" workbookViewId="0">
      <selection activeCell="A43" sqref="A43"/>
    </sheetView>
  </sheetViews>
  <sheetFormatPr defaultRowHeight="15"/>
  <cols>
    <col min="1" max="1" width="6.85546875" style="385" customWidth="1"/>
    <col min="2" max="2" width="15.140625" style="385" customWidth="1"/>
    <col min="3" max="3" width="9.7109375" style="385" customWidth="1"/>
    <col min="4" max="4" width="8.140625" style="385" customWidth="1"/>
    <col min="5" max="5" width="8.5703125" style="385" customWidth="1"/>
    <col min="6" max="6" width="9.140625" style="385" customWidth="1"/>
    <col min="7" max="7" width="9.5703125" style="385" customWidth="1"/>
    <col min="8" max="8" width="8.140625" style="385" customWidth="1"/>
    <col min="9" max="9" width="8.28515625" style="385" customWidth="1"/>
    <col min="10" max="10" width="9.28515625" style="385" customWidth="1"/>
    <col min="11" max="11" width="10.5703125" style="385" customWidth="1"/>
    <col min="12" max="13" width="8.7109375" style="385" customWidth="1"/>
    <col min="14" max="14" width="10" style="385" customWidth="1"/>
    <col min="15" max="15" width="8.7109375" style="385" customWidth="1"/>
    <col min="16" max="16" width="9.5703125" style="385" customWidth="1"/>
    <col min="17" max="17" width="7.85546875" style="385" customWidth="1"/>
    <col min="18" max="18" width="9.42578125" style="385" customWidth="1"/>
    <col min="19" max="20" width="10.5703125" style="385" customWidth="1"/>
    <col min="21" max="21" width="11.140625" style="385" customWidth="1"/>
    <col min="22" max="22" width="10.7109375" style="385" bestFit="1" customWidth="1"/>
    <col min="23" max="257" width="9.140625" style="385"/>
    <col min="258" max="258" width="11.28515625" style="385" customWidth="1"/>
    <col min="259" max="259" width="9.7109375" style="385" customWidth="1"/>
    <col min="260" max="260" width="8.140625" style="385" customWidth="1"/>
    <col min="261" max="261" width="7.42578125" style="385" customWidth="1"/>
    <col min="262" max="262" width="9.140625" style="385" customWidth="1"/>
    <col min="263" max="263" width="9.5703125" style="385" customWidth="1"/>
    <col min="264" max="264" width="8.140625" style="385" customWidth="1"/>
    <col min="265" max="265" width="6.85546875" style="385" customWidth="1"/>
    <col min="266" max="266" width="9.28515625" style="385" customWidth="1"/>
    <col min="267" max="267" width="10.5703125" style="385" customWidth="1"/>
    <col min="268" max="268" width="8.7109375" style="385" customWidth="1"/>
    <col min="269" max="269" width="7.42578125" style="385" customWidth="1"/>
    <col min="270" max="270" width="8.5703125" style="385" customWidth="1"/>
    <col min="271" max="271" width="8.7109375" style="385" customWidth="1"/>
    <col min="272" max="272" width="8.5703125" style="385" customWidth="1"/>
    <col min="273" max="273" width="7.85546875" style="385" customWidth="1"/>
    <col min="274" max="274" width="8.5703125" style="385" customWidth="1"/>
    <col min="275" max="276" width="10.5703125" style="385" customWidth="1"/>
    <col min="277" max="277" width="11.140625" style="385" customWidth="1"/>
    <col min="278" max="278" width="10.7109375" style="385" bestFit="1" customWidth="1"/>
    <col min="279" max="513" width="9.140625" style="385"/>
    <col min="514" max="514" width="11.28515625" style="385" customWidth="1"/>
    <col min="515" max="515" width="9.7109375" style="385" customWidth="1"/>
    <col min="516" max="516" width="8.140625" style="385" customWidth="1"/>
    <col min="517" max="517" width="7.42578125" style="385" customWidth="1"/>
    <col min="518" max="518" width="9.140625" style="385" customWidth="1"/>
    <col min="519" max="519" width="9.5703125" style="385" customWidth="1"/>
    <col min="520" max="520" width="8.140625" style="385" customWidth="1"/>
    <col min="521" max="521" width="6.85546875" style="385" customWidth="1"/>
    <col min="522" max="522" width="9.28515625" style="385" customWidth="1"/>
    <col min="523" max="523" width="10.5703125" style="385" customWidth="1"/>
    <col min="524" max="524" width="8.7109375" style="385" customWidth="1"/>
    <col min="525" max="525" width="7.42578125" style="385" customWidth="1"/>
    <col min="526" max="526" width="8.5703125" style="385" customWidth="1"/>
    <col min="527" max="527" width="8.7109375" style="385" customWidth="1"/>
    <col min="528" max="528" width="8.5703125" style="385" customWidth="1"/>
    <col min="529" max="529" width="7.85546875" style="385" customWidth="1"/>
    <col min="530" max="530" width="8.5703125" style="385" customWidth="1"/>
    <col min="531" max="532" width="10.5703125" style="385" customWidth="1"/>
    <col min="533" max="533" width="11.140625" style="385" customWidth="1"/>
    <col min="534" max="534" width="10.7109375" style="385" bestFit="1" customWidth="1"/>
    <col min="535" max="769" width="9.140625" style="385"/>
    <col min="770" max="770" width="11.28515625" style="385" customWidth="1"/>
    <col min="771" max="771" width="9.7109375" style="385" customWidth="1"/>
    <col min="772" max="772" width="8.140625" style="385" customWidth="1"/>
    <col min="773" max="773" width="7.42578125" style="385" customWidth="1"/>
    <col min="774" max="774" width="9.140625" style="385" customWidth="1"/>
    <col min="775" max="775" width="9.5703125" style="385" customWidth="1"/>
    <col min="776" max="776" width="8.140625" style="385" customWidth="1"/>
    <col min="777" max="777" width="6.85546875" style="385" customWidth="1"/>
    <col min="778" max="778" width="9.28515625" style="385" customWidth="1"/>
    <col min="779" max="779" width="10.5703125" style="385" customWidth="1"/>
    <col min="780" max="780" width="8.7109375" style="385" customWidth="1"/>
    <col min="781" max="781" width="7.42578125" style="385" customWidth="1"/>
    <col min="782" max="782" width="8.5703125" style="385" customWidth="1"/>
    <col min="783" max="783" width="8.7109375" style="385" customWidth="1"/>
    <col min="784" max="784" width="8.5703125" style="385" customWidth="1"/>
    <col min="785" max="785" width="7.85546875" style="385" customWidth="1"/>
    <col min="786" max="786" width="8.5703125" style="385" customWidth="1"/>
    <col min="787" max="788" width="10.5703125" style="385" customWidth="1"/>
    <col min="789" max="789" width="11.140625" style="385" customWidth="1"/>
    <col min="790" max="790" width="10.7109375" style="385" bestFit="1" customWidth="1"/>
    <col min="791" max="1025" width="9.140625" style="385"/>
    <col min="1026" max="1026" width="11.28515625" style="385" customWidth="1"/>
    <col min="1027" max="1027" width="9.7109375" style="385" customWidth="1"/>
    <col min="1028" max="1028" width="8.140625" style="385" customWidth="1"/>
    <col min="1029" max="1029" width="7.42578125" style="385" customWidth="1"/>
    <col min="1030" max="1030" width="9.140625" style="385" customWidth="1"/>
    <col min="1031" max="1031" width="9.5703125" style="385" customWidth="1"/>
    <col min="1032" max="1032" width="8.140625" style="385" customWidth="1"/>
    <col min="1033" max="1033" width="6.85546875" style="385" customWidth="1"/>
    <col min="1034" max="1034" width="9.28515625" style="385" customWidth="1"/>
    <col min="1035" max="1035" width="10.5703125" style="385" customWidth="1"/>
    <col min="1036" max="1036" width="8.7109375" style="385" customWidth="1"/>
    <col min="1037" max="1037" width="7.42578125" style="385" customWidth="1"/>
    <col min="1038" max="1038" width="8.5703125" style="385" customWidth="1"/>
    <col min="1039" max="1039" width="8.7109375" style="385" customWidth="1"/>
    <col min="1040" max="1040" width="8.5703125" style="385" customWidth="1"/>
    <col min="1041" max="1041" width="7.85546875" style="385" customWidth="1"/>
    <col min="1042" max="1042" width="8.5703125" style="385" customWidth="1"/>
    <col min="1043" max="1044" width="10.5703125" style="385" customWidth="1"/>
    <col min="1045" max="1045" width="11.140625" style="385" customWidth="1"/>
    <col min="1046" max="1046" width="10.7109375" style="385" bestFit="1" customWidth="1"/>
    <col min="1047" max="1281" width="9.140625" style="385"/>
    <col min="1282" max="1282" width="11.28515625" style="385" customWidth="1"/>
    <col min="1283" max="1283" width="9.7109375" style="385" customWidth="1"/>
    <col min="1284" max="1284" width="8.140625" style="385" customWidth="1"/>
    <col min="1285" max="1285" width="7.42578125" style="385" customWidth="1"/>
    <col min="1286" max="1286" width="9.140625" style="385" customWidth="1"/>
    <col min="1287" max="1287" width="9.5703125" style="385" customWidth="1"/>
    <col min="1288" max="1288" width="8.140625" style="385" customWidth="1"/>
    <col min="1289" max="1289" width="6.85546875" style="385" customWidth="1"/>
    <col min="1290" max="1290" width="9.28515625" style="385" customWidth="1"/>
    <col min="1291" max="1291" width="10.5703125" style="385" customWidth="1"/>
    <col min="1292" max="1292" width="8.7109375" style="385" customWidth="1"/>
    <col min="1293" max="1293" width="7.42578125" style="385" customWidth="1"/>
    <col min="1294" max="1294" width="8.5703125" style="385" customWidth="1"/>
    <col min="1295" max="1295" width="8.7109375" style="385" customWidth="1"/>
    <col min="1296" max="1296" width="8.5703125" style="385" customWidth="1"/>
    <col min="1297" max="1297" width="7.85546875" style="385" customWidth="1"/>
    <col min="1298" max="1298" width="8.5703125" style="385" customWidth="1"/>
    <col min="1299" max="1300" width="10.5703125" style="385" customWidth="1"/>
    <col min="1301" max="1301" width="11.140625" style="385" customWidth="1"/>
    <col min="1302" max="1302" width="10.7109375" style="385" bestFit="1" customWidth="1"/>
    <col min="1303" max="1537" width="9.140625" style="385"/>
    <col min="1538" max="1538" width="11.28515625" style="385" customWidth="1"/>
    <col min="1539" max="1539" width="9.7109375" style="385" customWidth="1"/>
    <col min="1540" max="1540" width="8.140625" style="385" customWidth="1"/>
    <col min="1541" max="1541" width="7.42578125" style="385" customWidth="1"/>
    <col min="1542" max="1542" width="9.140625" style="385" customWidth="1"/>
    <col min="1543" max="1543" width="9.5703125" style="385" customWidth="1"/>
    <col min="1544" max="1544" width="8.140625" style="385" customWidth="1"/>
    <col min="1545" max="1545" width="6.85546875" style="385" customWidth="1"/>
    <col min="1546" max="1546" width="9.28515625" style="385" customWidth="1"/>
    <col min="1547" max="1547" width="10.5703125" style="385" customWidth="1"/>
    <col min="1548" max="1548" width="8.7109375" style="385" customWidth="1"/>
    <col min="1549" max="1549" width="7.42578125" style="385" customWidth="1"/>
    <col min="1550" max="1550" width="8.5703125" style="385" customWidth="1"/>
    <col min="1551" max="1551" width="8.7109375" style="385" customWidth="1"/>
    <col min="1552" max="1552" width="8.5703125" style="385" customWidth="1"/>
    <col min="1553" max="1553" width="7.85546875" style="385" customWidth="1"/>
    <col min="1554" max="1554" width="8.5703125" style="385" customWidth="1"/>
    <col min="1555" max="1556" width="10.5703125" style="385" customWidth="1"/>
    <col min="1557" max="1557" width="11.140625" style="385" customWidth="1"/>
    <col min="1558" max="1558" width="10.7109375" style="385" bestFit="1" customWidth="1"/>
    <col min="1559" max="1793" width="9.140625" style="385"/>
    <col min="1794" max="1794" width="11.28515625" style="385" customWidth="1"/>
    <col min="1795" max="1795" width="9.7109375" style="385" customWidth="1"/>
    <col min="1796" max="1796" width="8.140625" style="385" customWidth="1"/>
    <col min="1797" max="1797" width="7.42578125" style="385" customWidth="1"/>
    <col min="1798" max="1798" width="9.140625" style="385" customWidth="1"/>
    <col min="1799" max="1799" width="9.5703125" style="385" customWidth="1"/>
    <col min="1800" max="1800" width="8.140625" style="385" customWidth="1"/>
    <col min="1801" max="1801" width="6.85546875" style="385" customWidth="1"/>
    <col min="1802" max="1802" width="9.28515625" style="385" customWidth="1"/>
    <col min="1803" max="1803" width="10.5703125" style="385" customWidth="1"/>
    <col min="1804" max="1804" width="8.7109375" style="385" customWidth="1"/>
    <col min="1805" max="1805" width="7.42578125" style="385" customWidth="1"/>
    <col min="1806" max="1806" width="8.5703125" style="385" customWidth="1"/>
    <col min="1807" max="1807" width="8.7109375" style="385" customWidth="1"/>
    <col min="1808" max="1808" width="8.5703125" style="385" customWidth="1"/>
    <col min="1809" max="1809" width="7.85546875" style="385" customWidth="1"/>
    <col min="1810" max="1810" width="8.5703125" style="385" customWidth="1"/>
    <col min="1811" max="1812" width="10.5703125" style="385" customWidth="1"/>
    <col min="1813" max="1813" width="11.140625" style="385" customWidth="1"/>
    <col min="1814" max="1814" width="10.7109375" style="385" bestFit="1" customWidth="1"/>
    <col min="1815" max="2049" width="9.140625" style="385"/>
    <col min="2050" max="2050" width="11.28515625" style="385" customWidth="1"/>
    <col min="2051" max="2051" width="9.7109375" style="385" customWidth="1"/>
    <col min="2052" max="2052" width="8.140625" style="385" customWidth="1"/>
    <col min="2053" max="2053" width="7.42578125" style="385" customWidth="1"/>
    <col min="2054" max="2054" width="9.140625" style="385" customWidth="1"/>
    <col min="2055" max="2055" width="9.5703125" style="385" customWidth="1"/>
    <col min="2056" max="2056" width="8.140625" style="385" customWidth="1"/>
    <col min="2057" max="2057" width="6.85546875" style="385" customWidth="1"/>
    <col min="2058" max="2058" width="9.28515625" style="385" customWidth="1"/>
    <col min="2059" max="2059" width="10.5703125" style="385" customWidth="1"/>
    <col min="2060" max="2060" width="8.7109375" style="385" customWidth="1"/>
    <col min="2061" max="2061" width="7.42578125" style="385" customWidth="1"/>
    <col min="2062" max="2062" width="8.5703125" style="385" customWidth="1"/>
    <col min="2063" max="2063" width="8.7109375" style="385" customWidth="1"/>
    <col min="2064" max="2064" width="8.5703125" style="385" customWidth="1"/>
    <col min="2065" max="2065" width="7.85546875" style="385" customWidth="1"/>
    <col min="2066" max="2066" width="8.5703125" style="385" customWidth="1"/>
    <col min="2067" max="2068" width="10.5703125" style="385" customWidth="1"/>
    <col min="2069" max="2069" width="11.140625" style="385" customWidth="1"/>
    <col min="2070" max="2070" width="10.7109375" style="385" bestFit="1" customWidth="1"/>
    <col min="2071" max="2305" width="9.140625" style="385"/>
    <col min="2306" max="2306" width="11.28515625" style="385" customWidth="1"/>
    <col min="2307" max="2307" width="9.7109375" style="385" customWidth="1"/>
    <col min="2308" max="2308" width="8.140625" style="385" customWidth="1"/>
    <col min="2309" max="2309" width="7.42578125" style="385" customWidth="1"/>
    <col min="2310" max="2310" width="9.140625" style="385" customWidth="1"/>
    <col min="2311" max="2311" width="9.5703125" style="385" customWidth="1"/>
    <col min="2312" max="2312" width="8.140625" style="385" customWidth="1"/>
    <col min="2313" max="2313" width="6.85546875" style="385" customWidth="1"/>
    <col min="2314" max="2314" width="9.28515625" style="385" customWidth="1"/>
    <col min="2315" max="2315" width="10.5703125" style="385" customWidth="1"/>
    <col min="2316" max="2316" width="8.7109375" style="385" customWidth="1"/>
    <col min="2317" max="2317" width="7.42578125" style="385" customWidth="1"/>
    <col min="2318" max="2318" width="8.5703125" style="385" customWidth="1"/>
    <col min="2319" max="2319" width="8.7109375" style="385" customWidth="1"/>
    <col min="2320" max="2320" width="8.5703125" style="385" customWidth="1"/>
    <col min="2321" max="2321" width="7.85546875" style="385" customWidth="1"/>
    <col min="2322" max="2322" width="8.5703125" style="385" customWidth="1"/>
    <col min="2323" max="2324" width="10.5703125" style="385" customWidth="1"/>
    <col min="2325" max="2325" width="11.140625" style="385" customWidth="1"/>
    <col min="2326" max="2326" width="10.7109375" style="385" bestFit="1" customWidth="1"/>
    <col min="2327" max="2561" width="9.140625" style="385"/>
    <col min="2562" max="2562" width="11.28515625" style="385" customWidth="1"/>
    <col min="2563" max="2563" width="9.7109375" style="385" customWidth="1"/>
    <col min="2564" max="2564" width="8.140625" style="385" customWidth="1"/>
    <col min="2565" max="2565" width="7.42578125" style="385" customWidth="1"/>
    <col min="2566" max="2566" width="9.140625" style="385" customWidth="1"/>
    <col min="2567" max="2567" width="9.5703125" style="385" customWidth="1"/>
    <col min="2568" max="2568" width="8.140625" style="385" customWidth="1"/>
    <col min="2569" max="2569" width="6.85546875" style="385" customWidth="1"/>
    <col min="2570" max="2570" width="9.28515625" style="385" customWidth="1"/>
    <col min="2571" max="2571" width="10.5703125" style="385" customWidth="1"/>
    <col min="2572" max="2572" width="8.7109375" style="385" customWidth="1"/>
    <col min="2573" max="2573" width="7.42578125" style="385" customWidth="1"/>
    <col min="2574" max="2574" width="8.5703125" style="385" customWidth="1"/>
    <col min="2575" max="2575" width="8.7109375" style="385" customWidth="1"/>
    <col min="2576" max="2576" width="8.5703125" style="385" customWidth="1"/>
    <col min="2577" max="2577" width="7.85546875" style="385" customWidth="1"/>
    <col min="2578" max="2578" width="8.5703125" style="385" customWidth="1"/>
    <col min="2579" max="2580" width="10.5703125" style="385" customWidth="1"/>
    <col min="2581" max="2581" width="11.140625" style="385" customWidth="1"/>
    <col min="2582" max="2582" width="10.7109375" style="385" bestFit="1" customWidth="1"/>
    <col min="2583" max="2817" width="9.140625" style="385"/>
    <col min="2818" max="2818" width="11.28515625" style="385" customWidth="1"/>
    <col min="2819" max="2819" width="9.7109375" style="385" customWidth="1"/>
    <col min="2820" max="2820" width="8.140625" style="385" customWidth="1"/>
    <col min="2821" max="2821" width="7.42578125" style="385" customWidth="1"/>
    <col min="2822" max="2822" width="9.140625" style="385" customWidth="1"/>
    <col min="2823" max="2823" width="9.5703125" style="385" customWidth="1"/>
    <col min="2824" max="2824" width="8.140625" style="385" customWidth="1"/>
    <col min="2825" max="2825" width="6.85546875" style="385" customWidth="1"/>
    <col min="2826" max="2826" width="9.28515625" style="385" customWidth="1"/>
    <col min="2827" max="2827" width="10.5703125" style="385" customWidth="1"/>
    <col min="2828" max="2828" width="8.7109375" style="385" customWidth="1"/>
    <col min="2829" max="2829" width="7.42578125" style="385" customWidth="1"/>
    <col min="2830" max="2830" width="8.5703125" style="385" customWidth="1"/>
    <col min="2831" max="2831" width="8.7109375" style="385" customWidth="1"/>
    <col min="2832" max="2832" width="8.5703125" style="385" customWidth="1"/>
    <col min="2833" max="2833" width="7.85546875" style="385" customWidth="1"/>
    <col min="2834" max="2834" width="8.5703125" style="385" customWidth="1"/>
    <col min="2835" max="2836" width="10.5703125" style="385" customWidth="1"/>
    <col min="2837" max="2837" width="11.140625" style="385" customWidth="1"/>
    <col min="2838" max="2838" width="10.7109375" style="385" bestFit="1" customWidth="1"/>
    <col min="2839" max="3073" width="9.140625" style="385"/>
    <col min="3074" max="3074" width="11.28515625" style="385" customWidth="1"/>
    <col min="3075" max="3075" width="9.7109375" style="385" customWidth="1"/>
    <col min="3076" max="3076" width="8.140625" style="385" customWidth="1"/>
    <col min="3077" max="3077" width="7.42578125" style="385" customWidth="1"/>
    <col min="3078" max="3078" width="9.140625" style="385" customWidth="1"/>
    <col min="3079" max="3079" width="9.5703125" style="385" customWidth="1"/>
    <col min="3080" max="3080" width="8.140625" style="385" customWidth="1"/>
    <col min="3081" max="3081" width="6.85546875" style="385" customWidth="1"/>
    <col min="3082" max="3082" width="9.28515625" style="385" customWidth="1"/>
    <col min="3083" max="3083" width="10.5703125" style="385" customWidth="1"/>
    <col min="3084" max="3084" width="8.7109375" style="385" customWidth="1"/>
    <col min="3085" max="3085" width="7.42578125" style="385" customWidth="1"/>
    <col min="3086" max="3086" width="8.5703125" style="385" customWidth="1"/>
    <col min="3087" max="3087" width="8.7109375" style="385" customWidth="1"/>
    <col min="3088" max="3088" width="8.5703125" style="385" customWidth="1"/>
    <col min="3089" max="3089" width="7.85546875" style="385" customWidth="1"/>
    <col min="3090" max="3090" width="8.5703125" style="385" customWidth="1"/>
    <col min="3091" max="3092" width="10.5703125" style="385" customWidth="1"/>
    <col min="3093" max="3093" width="11.140625" style="385" customWidth="1"/>
    <col min="3094" max="3094" width="10.7109375" style="385" bestFit="1" customWidth="1"/>
    <col min="3095" max="3329" width="9.140625" style="385"/>
    <col min="3330" max="3330" width="11.28515625" style="385" customWidth="1"/>
    <col min="3331" max="3331" width="9.7109375" style="385" customWidth="1"/>
    <col min="3332" max="3332" width="8.140625" style="385" customWidth="1"/>
    <col min="3333" max="3333" width="7.42578125" style="385" customWidth="1"/>
    <col min="3334" max="3334" width="9.140625" style="385" customWidth="1"/>
    <col min="3335" max="3335" width="9.5703125" style="385" customWidth="1"/>
    <col min="3336" max="3336" width="8.140625" style="385" customWidth="1"/>
    <col min="3337" max="3337" width="6.85546875" style="385" customWidth="1"/>
    <col min="3338" max="3338" width="9.28515625" style="385" customWidth="1"/>
    <col min="3339" max="3339" width="10.5703125" style="385" customWidth="1"/>
    <col min="3340" max="3340" width="8.7109375" style="385" customWidth="1"/>
    <col min="3341" max="3341" width="7.42578125" style="385" customWidth="1"/>
    <col min="3342" max="3342" width="8.5703125" style="385" customWidth="1"/>
    <col min="3343" max="3343" width="8.7109375" style="385" customWidth="1"/>
    <col min="3344" max="3344" width="8.5703125" style="385" customWidth="1"/>
    <col min="3345" max="3345" width="7.85546875" style="385" customWidth="1"/>
    <col min="3346" max="3346" width="8.5703125" style="385" customWidth="1"/>
    <col min="3347" max="3348" width="10.5703125" style="385" customWidth="1"/>
    <col min="3349" max="3349" width="11.140625" style="385" customWidth="1"/>
    <col min="3350" max="3350" width="10.7109375" style="385" bestFit="1" customWidth="1"/>
    <col min="3351" max="3585" width="9.140625" style="385"/>
    <col min="3586" max="3586" width="11.28515625" style="385" customWidth="1"/>
    <col min="3587" max="3587" width="9.7109375" style="385" customWidth="1"/>
    <col min="3588" max="3588" width="8.140625" style="385" customWidth="1"/>
    <col min="3589" max="3589" width="7.42578125" style="385" customWidth="1"/>
    <col min="3590" max="3590" width="9.140625" style="385" customWidth="1"/>
    <col min="3591" max="3591" width="9.5703125" style="385" customWidth="1"/>
    <col min="3592" max="3592" width="8.140625" style="385" customWidth="1"/>
    <col min="3593" max="3593" width="6.85546875" style="385" customWidth="1"/>
    <col min="3594" max="3594" width="9.28515625" style="385" customWidth="1"/>
    <col min="3595" max="3595" width="10.5703125" style="385" customWidth="1"/>
    <col min="3596" max="3596" width="8.7109375" style="385" customWidth="1"/>
    <col min="3597" max="3597" width="7.42578125" style="385" customWidth="1"/>
    <col min="3598" max="3598" width="8.5703125" style="385" customWidth="1"/>
    <col min="3599" max="3599" width="8.7109375" style="385" customWidth="1"/>
    <col min="3600" max="3600" width="8.5703125" style="385" customWidth="1"/>
    <col min="3601" max="3601" width="7.85546875" style="385" customWidth="1"/>
    <col min="3602" max="3602" width="8.5703125" style="385" customWidth="1"/>
    <col min="3603" max="3604" width="10.5703125" style="385" customWidth="1"/>
    <col min="3605" max="3605" width="11.140625" style="385" customWidth="1"/>
    <col min="3606" max="3606" width="10.7109375" style="385" bestFit="1" customWidth="1"/>
    <col min="3607" max="3841" width="9.140625" style="385"/>
    <col min="3842" max="3842" width="11.28515625" style="385" customWidth="1"/>
    <col min="3843" max="3843" width="9.7109375" style="385" customWidth="1"/>
    <col min="3844" max="3844" width="8.140625" style="385" customWidth="1"/>
    <col min="3845" max="3845" width="7.42578125" style="385" customWidth="1"/>
    <col min="3846" max="3846" width="9.140625" style="385" customWidth="1"/>
    <col min="3847" max="3847" width="9.5703125" style="385" customWidth="1"/>
    <col min="3848" max="3848" width="8.140625" style="385" customWidth="1"/>
    <col min="3849" max="3849" width="6.85546875" style="385" customWidth="1"/>
    <col min="3850" max="3850" width="9.28515625" style="385" customWidth="1"/>
    <col min="3851" max="3851" width="10.5703125" style="385" customWidth="1"/>
    <col min="3852" max="3852" width="8.7109375" style="385" customWidth="1"/>
    <col min="3853" max="3853" width="7.42578125" style="385" customWidth="1"/>
    <col min="3854" max="3854" width="8.5703125" style="385" customWidth="1"/>
    <col min="3855" max="3855" width="8.7109375" style="385" customWidth="1"/>
    <col min="3856" max="3856" width="8.5703125" style="385" customWidth="1"/>
    <col min="3857" max="3857" width="7.85546875" style="385" customWidth="1"/>
    <col min="3858" max="3858" width="8.5703125" style="385" customWidth="1"/>
    <col min="3859" max="3860" width="10.5703125" style="385" customWidth="1"/>
    <col min="3861" max="3861" width="11.140625" style="385" customWidth="1"/>
    <col min="3862" max="3862" width="10.7109375" style="385" bestFit="1" customWidth="1"/>
    <col min="3863" max="4097" width="9.140625" style="385"/>
    <col min="4098" max="4098" width="11.28515625" style="385" customWidth="1"/>
    <col min="4099" max="4099" width="9.7109375" style="385" customWidth="1"/>
    <col min="4100" max="4100" width="8.140625" style="385" customWidth="1"/>
    <col min="4101" max="4101" width="7.42578125" style="385" customWidth="1"/>
    <col min="4102" max="4102" width="9.140625" style="385" customWidth="1"/>
    <col min="4103" max="4103" width="9.5703125" style="385" customWidth="1"/>
    <col min="4104" max="4104" width="8.140625" style="385" customWidth="1"/>
    <col min="4105" max="4105" width="6.85546875" style="385" customWidth="1"/>
    <col min="4106" max="4106" width="9.28515625" style="385" customWidth="1"/>
    <col min="4107" max="4107" width="10.5703125" style="385" customWidth="1"/>
    <col min="4108" max="4108" width="8.7109375" style="385" customWidth="1"/>
    <col min="4109" max="4109" width="7.42578125" style="385" customWidth="1"/>
    <col min="4110" max="4110" width="8.5703125" style="385" customWidth="1"/>
    <col min="4111" max="4111" width="8.7109375" style="385" customWidth="1"/>
    <col min="4112" max="4112" width="8.5703125" style="385" customWidth="1"/>
    <col min="4113" max="4113" width="7.85546875" style="385" customWidth="1"/>
    <col min="4114" max="4114" width="8.5703125" style="385" customWidth="1"/>
    <col min="4115" max="4116" width="10.5703125" style="385" customWidth="1"/>
    <col min="4117" max="4117" width="11.140625" style="385" customWidth="1"/>
    <col min="4118" max="4118" width="10.7109375" style="385" bestFit="1" customWidth="1"/>
    <col min="4119" max="4353" width="9.140625" style="385"/>
    <col min="4354" max="4354" width="11.28515625" style="385" customWidth="1"/>
    <col min="4355" max="4355" width="9.7109375" style="385" customWidth="1"/>
    <col min="4356" max="4356" width="8.140625" style="385" customWidth="1"/>
    <col min="4357" max="4357" width="7.42578125" style="385" customWidth="1"/>
    <col min="4358" max="4358" width="9.140625" style="385" customWidth="1"/>
    <col min="4359" max="4359" width="9.5703125" style="385" customWidth="1"/>
    <col min="4360" max="4360" width="8.140625" style="385" customWidth="1"/>
    <col min="4361" max="4361" width="6.85546875" style="385" customWidth="1"/>
    <col min="4362" max="4362" width="9.28515625" style="385" customWidth="1"/>
    <col min="4363" max="4363" width="10.5703125" style="385" customWidth="1"/>
    <col min="4364" max="4364" width="8.7109375" style="385" customWidth="1"/>
    <col min="4365" max="4365" width="7.42578125" style="385" customWidth="1"/>
    <col min="4366" max="4366" width="8.5703125" style="385" customWidth="1"/>
    <col min="4367" max="4367" width="8.7109375" style="385" customWidth="1"/>
    <col min="4368" max="4368" width="8.5703125" style="385" customWidth="1"/>
    <col min="4369" max="4369" width="7.85546875" style="385" customWidth="1"/>
    <col min="4370" max="4370" width="8.5703125" style="385" customWidth="1"/>
    <col min="4371" max="4372" width="10.5703125" style="385" customWidth="1"/>
    <col min="4373" max="4373" width="11.140625" style="385" customWidth="1"/>
    <col min="4374" max="4374" width="10.7109375" style="385" bestFit="1" customWidth="1"/>
    <col min="4375" max="4609" width="9.140625" style="385"/>
    <col min="4610" max="4610" width="11.28515625" style="385" customWidth="1"/>
    <col min="4611" max="4611" width="9.7109375" style="385" customWidth="1"/>
    <col min="4612" max="4612" width="8.140625" style="385" customWidth="1"/>
    <col min="4613" max="4613" width="7.42578125" style="385" customWidth="1"/>
    <col min="4614" max="4614" width="9.140625" style="385" customWidth="1"/>
    <col min="4615" max="4615" width="9.5703125" style="385" customWidth="1"/>
    <col min="4616" max="4616" width="8.140625" style="385" customWidth="1"/>
    <col min="4617" max="4617" width="6.85546875" style="385" customWidth="1"/>
    <col min="4618" max="4618" width="9.28515625" style="385" customWidth="1"/>
    <col min="4619" max="4619" width="10.5703125" style="385" customWidth="1"/>
    <col min="4620" max="4620" width="8.7109375" style="385" customWidth="1"/>
    <col min="4621" max="4621" width="7.42578125" style="385" customWidth="1"/>
    <col min="4622" max="4622" width="8.5703125" style="385" customWidth="1"/>
    <col min="4623" max="4623" width="8.7109375" style="385" customWidth="1"/>
    <col min="4624" max="4624" width="8.5703125" style="385" customWidth="1"/>
    <col min="4625" max="4625" width="7.85546875" style="385" customWidth="1"/>
    <col min="4626" max="4626" width="8.5703125" style="385" customWidth="1"/>
    <col min="4627" max="4628" width="10.5703125" style="385" customWidth="1"/>
    <col min="4629" max="4629" width="11.140625" style="385" customWidth="1"/>
    <col min="4630" max="4630" width="10.7109375" style="385" bestFit="1" customWidth="1"/>
    <col min="4631" max="4865" width="9.140625" style="385"/>
    <col min="4866" max="4866" width="11.28515625" style="385" customWidth="1"/>
    <col min="4867" max="4867" width="9.7109375" style="385" customWidth="1"/>
    <col min="4868" max="4868" width="8.140625" style="385" customWidth="1"/>
    <col min="4869" max="4869" width="7.42578125" style="385" customWidth="1"/>
    <col min="4870" max="4870" width="9.140625" style="385" customWidth="1"/>
    <col min="4871" max="4871" width="9.5703125" style="385" customWidth="1"/>
    <col min="4872" max="4872" width="8.140625" style="385" customWidth="1"/>
    <col min="4873" max="4873" width="6.85546875" style="385" customWidth="1"/>
    <col min="4874" max="4874" width="9.28515625" style="385" customWidth="1"/>
    <col min="4875" max="4875" width="10.5703125" style="385" customWidth="1"/>
    <col min="4876" max="4876" width="8.7109375" style="385" customWidth="1"/>
    <col min="4877" max="4877" width="7.42578125" style="385" customWidth="1"/>
    <col min="4878" max="4878" width="8.5703125" style="385" customWidth="1"/>
    <col min="4879" max="4879" width="8.7109375" style="385" customWidth="1"/>
    <col min="4880" max="4880" width="8.5703125" style="385" customWidth="1"/>
    <col min="4881" max="4881" width="7.85546875" style="385" customWidth="1"/>
    <col min="4882" max="4882" width="8.5703125" style="385" customWidth="1"/>
    <col min="4883" max="4884" width="10.5703125" style="385" customWidth="1"/>
    <col min="4885" max="4885" width="11.140625" style="385" customWidth="1"/>
    <col min="4886" max="4886" width="10.7109375" style="385" bestFit="1" customWidth="1"/>
    <col min="4887" max="5121" width="9.140625" style="385"/>
    <col min="5122" max="5122" width="11.28515625" style="385" customWidth="1"/>
    <col min="5123" max="5123" width="9.7109375" style="385" customWidth="1"/>
    <col min="5124" max="5124" width="8.140625" style="385" customWidth="1"/>
    <col min="5125" max="5125" width="7.42578125" style="385" customWidth="1"/>
    <col min="5126" max="5126" width="9.140625" style="385" customWidth="1"/>
    <col min="5127" max="5127" width="9.5703125" style="385" customWidth="1"/>
    <col min="5128" max="5128" width="8.140625" style="385" customWidth="1"/>
    <col min="5129" max="5129" width="6.85546875" style="385" customWidth="1"/>
    <col min="5130" max="5130" width="9.28515625" style="385" customWidth="1"/>
    <col min="5131" max="5131" width="10.5703125" style="385" customWidth="1"/>
    <col min="5132" max="5132" width="8.7109375" style="385" customWidth="1"/>
    <col min="5133" max="5133" width="7.42578125" style="385" customWidth="1"/>
    <col min="5134" max="5134" width="8.5703125" style="385" customWidth="1"/>
    <col min="5135" max="5135" width="8.7109375" style="385" customWidth="1"/>
    <col min="5136" max="5136" width="8.5703125" style="385" customWidth="1"/>
    <col min="5137" max="5137" width="7.85546875" style="385" customWidth="1"/>
    <col min="5138" max="5138" width="8.5703125" style="385" customWidth="1"/>
    <col min="5139" max="5140" width="10.5703125" style="385" customWidth="1"/>
    <col min="5141" max="5141" width="11.140625" style="385" customWidth="1"/>
    <col min="5142" max="5142" width="10.7109375" style="385" bestFit="1" customWidth="1"/>
    <col min="5143" max="5377" width="9.140625" style="385"/>
    <col min="5378" max="5378" width="11.28515625" style="385" customWidth="1"/>
    <col min="5379" max="5379" width="9.7109375" style="385" customWidth="1"/>
    <col min="5380" max="5380" width="8.140625" style="385" customWidth="1"/>
    <col min="5381" max="5381" width="7.42578125" style="385" customWidth="1"/>
    <col min="5382" max="5382" width="9.140625" style="385" customWidth="1"/>
    <col min="5383" max="5383" width="9.5703125" style="385" customWidth="1"/>
    <col min="5384" max="5384" width="8.140625" style="385" customWidth="1"/>
    <col min="5385" max="5385" width="6.85546875" style="385" customWidth="1"/>
    <col min="5386" max="5386" width="9.28515625" style="385" customWidth="1"/>
    <col min="5387" max="5387" width="10.5703125" style="385" customWidth="1"/>
    <col min="5388" max="5388" width="8.7109375" style="385" customWidth="1"/>
    <col min="5389" max="5389" width="7.42578125" style="385" customWidth="1"/>
    <col min="5390" max="5390" width="8.5703125" style="385" customWidth="1"/>
    <col min="5391" max="5391" width="8.7109375" style="385" customWidth="1"/>
    <col min="5392" max="5392" width="8.5703125" style="385" customWidth="1"/>
    <col min="5393" max="5393" width="7.85546875" style="385" customWidth="1"/>
    <col min="5394" max="5394" width="8.5703125" style="385" customWidth="1"/>
    <col min="5395" max="5396" width="10.5703125" style="385" customWidth="1"/>
    <col min="5397" max="5397" width="11.140625" style="385" customWidth="1"/>
    <col min="5398" max="5398" width="10.7109375" style="385" bestFit="1" customWidth="1"/>
    <col min="5399" max="5633" width="9.140625" style="385"/>
    <col min="5634" max="5634" width="11.28515625" style="385" customWidth="1"/>
    <col min="5635" max="5635" width="9.7109375" style="385" customWidth="1"/>
    <col min="5636" max="5636" width="8.140625" style="385" customWidth="1"/>
    <col min="5637" max="5637" width="7.42578125" style="385" customWidth="1"/>
    <col min="5638" max="5638" width="9.140625" style="385" customWidth="1"/>
    <col min="5639" max="5639" width="9.5703125" style="385" customWidth="1"/>
    <col min="5640" max="5640" width="8.140625" style="385" customWidth="1"/>
    <col min="5641" max="5641" width="6.85546875" style="385" customWidth="1"/>
    <col min="5642" max="5642" width="9.28515625" style="385" customWidth="1"/>
    <col min="5643" max="5643" width="10.5703125" style="385" customWidth="1"/>
    <col min="5644" max="5644" width="8.7109375" style="385" customWidth="1"/>
    <col min="5645" max="5645" width="7.42578125" style="385" customWidth="1"/>
    <col min="5646" max="5646" width="8.5703125" style="385" customWidth="1"/>
    <col min="5647" max="5647" width="8.7109375" style="385" customWidth="1"/>
    <col min="5648" max="5648" width="8.5703125" style="385" customWidth="1"/>
    <col min="5649" max="5649" width="7.85546875" style="385" customWidth="1"/>
    <col min="5650" max="5650" width="8.5703125" style="385" customWidth="1"/>
    <col min="5651" max="5652" width="10.5703125" style="385" customWidth="1"/>
    <col min="5653" max="5653" width="11.140625" style="385" customWidth="1"/>
    <col min="5654" max="5654" width="10.7109375" style="385" bestFit="1" customWidth="1"/>
    <col min="5655" max="5889" width="9.140625" style="385"/>
    <col min="5890" max="5890" width="11.28515625" style="385" customWidth="1"/>
    <col min="5891" max="5891" width="9.7109375" style="385" customWidth="1"/>
    <col min="5892" max="5892" width="8.140625" style="385" customWidth="1"/>
    <col min="5893" max="5893" width="7.42578125" style="385" customWidth="1"/>
    <col min="5894" max="5894" width="9.140625" style="385" customWidth="1"/>
    <col min="5895" max="5895" width="9.5703125" style="385" customWidth="1"/>
    <col min="5896" max="5896" width="8.140625" style="385" customWidth="1"/>
    <col min="5897" max="5897" width="6.85546875" style="385" customWidth="1"/>
    <col min="5898" max="5898" width="9.28515625" style="385" customWidth="1"/>
    <col min="5899" max="5899" width="10.5703125" style="385" customWidth="1"/>
    <col min="5900" max="5900" width="8.7109375" style="385" customWidth="1"/>
    <col min="5901" max="5901" width="7.42578125" style="385" customWidth="1"/>
    <col min="5902" max="5902" width="8.5703125" style="385" customWidth="1"/>
    <col min="5903" max="5903" width="8.7109375" style="385" customWidth="1"/>
    <col min="5904" max="5904" width="8.5703125" style="385" customWidth="1"/>
    <col min="5905" max="5905" width="7.85546875" style="385" customWidth="1"/>
    <col min="5906" max="5906" width="8.5703125" style="385" customWidth="1"/>
    <col min="5907" max="5908" width="10.5703125" style="385" customWidth="1"/>
    <col min="5909" max="5909" width="11.140625" style="385" customWidth="1"/>
    <col min="5910" max="5910" width="10.7109375" style="385" bestFit="1" customWidth="1"/>
    <col min="5911" max="6145" width="9.140625" style="385"/>
    <col min="6146" max="6146" width="11.28515625" style="385" customWidth="1"/>
    <col min="6147" max="6147" width="9.7109375" style="385" customWidth="1"/>
    <col min="6148" max="6148" width="8.140625" style="385" customWidth="1"/>
    <col min="6149" max="6149" width="7.42578125" style="385" customWidth="1"/>
    <col min="6150" max="6150" width="9.140625" style="385" customWidth="1"/>
    <col min="6151" max="6151" width="9.5703125" style="385" customWidth="1"/>
    <col min="6152" max="6152" width="8.140625" style="385" customWidth="1"/>
    <col min="6153" max="6153" width="6.85546875" style="385" customWidth="1"/>
    <col min="6154" max="6154" width="9.28515625" style="385" customWidth="1"/>
    <col min="6155" max="6155" width="10.5703125" style="385" customWidth="1"/>
    <col min="6156" max="6156" width="8.7109375" style="385" customWidth="1"/>
    <col min="6157" max="6157" width="7.42578125" style="385" customWidth="1"/>
    <col min="6158" max="6158" width="8.5703125" style="385" customWidth="1"/>
    <col min="6159" max="6159" width="8.7109375" style="385" customWidth="1"/>
    <col min="6160" max="6160" width="8.5703125" style="385" customWidth="1"/>
    <col min="6161" max="6161" width="7.85546875" style="385" customWidth="1"/>
    <col min="6162" max="6162" width="8.5703125" style="385" customWidth="1"/>
    <col min="6163" max="6164" width="10.5703125" style="385" customWidth="1"/>
    <col min="6165" max="6165" width="11.140625" style="385" customWidth="1"/>
    <col min="6166" max="6166" width="10.7109375" style="385" bestFit="1" customWidth="1"/>
    <col min="6167" max="6401" width="9.140625" style="385"/>
    <col min="6402" max="6402" width="11.28515625" style="385" customWidth="1"/>
    <col min="6403" max="6403" width="9.7109375" style="385" customWidth="1"/>
    <col min="6404" max="6404" width="8.140625" style="385" customWidth="1"/>
    <col min="6405" max="6405" width="7.42578125" style="385" customWidth="1"/>
    <col min="6406" max="6406" width="9.140625" style="385" customWidth="1"/>
    <col min="6407" max="6407" width="9.5703125" style="385" customWidth="1"/>
    <col min="6408" max="6408" width="8.140625" style="385" customWidth="1"/>
    <col min="6409" max="6409" width="6.85546875" style="385" customWidth="1"/>
    <col min="6410" max="6410" width="9.28515625" style="385" customWidth="1"/>
    <col min="6411" max="6411" width="10.5703125" style="385" customWidth="1"/>
    <col min="6412" max="6412" width="8.7109375" style="385" customWidth="1"/>
    <col min="6413" max="6413" width="7.42578125" style="385" customWidth="1"/>
    <col min="6414" max="6414" width="8.5703125" style="385" customWidth="1"/>
    <col min="6415" max="6415" width="8.7109375" style="385" customWidth="1"/>
    <col min="6416" max="6416" width="8.5703125" style="385" customWidth="1"/>
    <col min="6417" max="6417" width="7.85546875" style="385" customWidth="1"/>
    <col min="6418" max="6418" width="8.5703125" style="385" customWidth="1"/>
    <col min="6419" max="6420" width="10.5703125" style="385" customWidth="1"/>
    <col min="6421" max="6421" width="11.140625" style="385" customWidth="1"/>
    <col min="6422" max="6422" width="10.7109375" style="385" bestFit="1" customWidth="1"/>
    <col min="6423" max="6657" width="9.140625" style="385"/>
    <col min="6658" max="6658" width="11.28515625" style="385" customWidth="1"/>
    <col min="6659" max="6659" width="9.7109375" style="385" customWidth="1"/>
    <col min="6660" max="6660" width="8.140625" style="385" customWidth="1"/>
    <col min="6661" max="6661" width="7.42578125" style="385" customWidth="1"/>
    <col min="6662" max="6662" width="9.140625" style="385" customWidth="1"/>
    <col min="6663" max="6663" width="9.5703125" style="385" customWidth="1"/>
    <col min="6664" max="6664" width="8.140625" style="385" customWidth="1"/>
    <col min="6665" max="6665" width="6.85546875" style="385" customWidth="1"/>
    <col min="6666" max="6666" width="9.28515625" style="385" customWidth="1"/>
    <col min="6667" max="6667" width="10.5703125" style="385" customWidth="1"/>
    <col min="6668" max="6668" width="8.7109375" style="385" customWidth="1"/>
    <col min="6669" max="6669" width="7.42578125" style="385" customWidth="1"/>
    <col min="6670" max="6670" width="8.5703125" style="385" customWidth="1"/>
    <col min="6671" max="6671" width="8.7109375" style="385" customWidth="1"/>
    <col min="6672" max="6672" width="8.5703125" style="385" customWidth="1"/>
    <col min="6673" max="6673" width="7.85546875" style="385" customWidth="1"/>
    <col min="6674" max="6674" width="8.5703125" style="385" customWidth="1"/>
    <col min="6675" max="6676" width="10.5703125" style="385" customWidth="1"/>
    <col min="6677" max="6677" width="11.140625" style="385" customWidth="1"/>
    <col min="6678" max="6678" width="10.7109375" style="385" bestFit="1" customWidth="1"/>
    <col min="6679" max="6913" width="9.140625" style="385"/>
    <col min="6914" max="6914" width="11.28515625" style="385" customWidth="1"/>
    <col min="6915" max="6915" width="9.7109375" style="385" customWidth="1"/>
    <col min="6916" max="6916" width="8.140625" style="385" customWidth="1"/>
    <col min="6917" max="6917" width="7.42578125" style="385" customWidth="1"/>
    <col min="6918" max="6918" width="9.140625" style="385" customWidth="1"/>
    <col min="6919" max="6919" width="9.5703125" style="385" customWidth="1"/>
    <col min="6920" max="6920" width="8.140625" style="385" customWidth="1"/>
    <col min="6921" max="6921" width="6.85546875" style="385" customWidth="1"/>
    <col min="6922" max="6922" width="9.28515625" style="385" customWidth="1"/>
    <col min="6923" max="6923" width="10.5703125" style="385" customWidth="1"/>
    <col min="6924" max="6924" width="8.7109375" style="385" customWidth="1"/>
    <col min="6925" max="6925" width="7.42578125" style="385" customWidth="1"/>
    <col min="6926" max="6926" width="8.5703125" style="385" customWidth="1"/>
    <col min="6927" max="6927" width="8.7109375" style="385" customWidth="1"/>
    <col min="6928" max="6928" width="8.5703125" style="385" customWidth="1"/>
    <col min="6929" max="6929" width="7.85546875" style="385" customWidth="1"/>
    <col min="6930" max="6930" width="8.5703125" style="385" customWidth="1"/>
    <col min="6931" max="6932" width="10.5703125" style="385" customWidth="1"/>
    <col min="6933" max="6933" width="11.140625" style="385" customWidth="1"/>
    <col min="6934" max="6934" width="10.7109375" style="385" bestFit="1" customWidth="1"/>
    <col min="6935" max="7169" width="9.140625" style="385"/>
    <col min="7170" max="7170" width="11.28515625" style="385" customWidth="1"/>
    <col min="7171" max="7171" width="9.7109375" style="385" customWidth="1"/>
    <col min="7172" max="7172" width="8.140625" style="385" customWidth="1"/>
    <col min="7173" max="7173" width="7.42578125" style="385" customWidth="1"/>
    <col min="7174" max="7174" width="9.140625" style="385" customWidth="1"/>
    <col min="7175" max="7175" width="9.5703125" style="385" customWidth="1"/>
    <col min="7176" max="7176" width="8.140625" style="385" customWidth="1"/>
    <col min="7177" max="7177" width="6.85546875" style="385" customWidth="1"/>
    <col min="7178" max="7178" width="9.28515625" style="385" customWidth="1"/>
    <col min="7179" max="7179" width="10.5703125" style="385" customWidth="1"/>
    <col min="7180" max="7180" width="8.7109375" style="385" customWidth="1"/>
    <col min="7181" max="7181" width="7.42578125" style="385" customWidth="1"/>
    <col min="7182" max="7182" width="8.5703125" style="385" customWidth="1"/>
    <col min="7183" max="7183" width="8.7109375" style="385" customWidth="1"/>
    <col min="7184" max="7184" width="8.5703125" style="385" customWidth="1"/>
    <col min="7185" max="7185" width="7.85546875" style="385" customWidth="1"/>
    <col min="7186" max="7186" width="8.5703125" style="385" customWidth="1"/>
    <col min="7187" max="7188" width="10.5703125" style="385" customWidth="1"/>
    <col min="7189" max="7189" width="11.140625" style="385" customWidth="1"/>
    <col min="7190" max="7190" width="10.7109375" style="385" bestFit="1" customWidth="1"/>
    <col min="7191" max="7425" width="9.140625" style="385"/>
    <col min="7426" max="7426" width="11.28515625" style="385" customWidth="1"/>
    <col min="7427" max="7427" width="9.7109375" style="385" customWidth="1"/>
    <col min="7428" max="7428" width="8.140625" style="385" customWidth="1"/>
    <col min="7429" max="7429" width="7.42578125" style="385" customWidth="1"/>
    <col min="7430" max="7430" width="9.140625" style="385" customWidth="1"/>
    <col min="7431" max="7431" width="9.5703125" style="385" customWidth="1"/>
    <col min="7432" max="7432" width="8.140625" style="385" customWidth="1"/>
    <col min="7433" max="7433" width="6.85546875" style="385" customWidth="1"/>
    <col min="7434" max="7434" width="9.28515625" style="385" customWidth="1"/>
    <col min="7435" max="7435" width="10.5703125" style="385" customWidth="1"/>
    <col min="7436" max="7436" width="8.7109375" style="385" customWidth="1"/>
    <col min="7437" max="7437" width="7.42578125" style="385" customWidth="1"/>
    <col min="7438" max="7438" width="8.5703125" style="385" customWidth="1"/>
    <col min="7439" max="7439" width="8.7109375" style="385" customWidth="1"/>
    <col min="7440" max="7440" width="8.5703125" style="385" customWidth="1"/>
    <col min="7441" max="7441" width="7.85546875" style="385" customWidth="1"/>
    <col min="7442" max="7442" width="8.5703125" style="385" customWidth="1"/>
    <col min="7443" max="7444" width="10.5703125" style="385" customWidth="1"/>
    <col min="7445" max="7445" width="11.140625" style="385" customWidth="1"/>
    <col min="7446" max="7446" width="10.7109375" style="385" bestFit="1" customWidth="1"/>
    <col min="7447" max="7681" width="9.140625" style="385"/>
    <col min="7682" max="7682" width="11.28515625" style="385" customWidth="1"/>
    <col min="7683" max="7683" width="9.7109375" style="385" customWidth="1"/>
    <col min="7684" max="7684" width="8.140625" style="385" customWidth="1"/>
    <col min="7685" max="7685" width="7.42578125" style="385" customWidth="1"/>
    <col min="7686" max="7686" width="9.140625" style="385" customWidth="1"/>
    <col min="7687" max="7687" width="9.5703125" style="385" customWidth="1"/>
    <col min="7688" max="7688" width="8.140625" style="385" customWidth="1"/>
    <col min="7689" max="7689" width="6.85546875" style="385" customWidth="1"/>
    <col min="7690" max="7690" width="9.28515625" style="385" customWidth="1"/>
    <col min="7691" max="7691" width="10.5703125" style="385" customWidth="1"/>
    <col min="7692" max="7692" width="8.7109375" style="385" customWidth="1"/>
    <col min="7693" max="7693" width="7.42578125" style="385" customWidth="1"/>
    <col min="7694" max="7694" width="8.5703125" style="385" customWidth="1"/>
    <col min="7695" max="7695" width="8.7109375" style="385" customWidth="1"/>
    <col min="7696" max="7696" width="8.5703125" style="385" customWidth="1"/>
    <col min="7697" max="7697" width="7.85546875" style="385" customWidth="1"/>
    <col min="7698" max="7698" width="8.5703125" style="385" customWidth="1"/>
    <col min="7699" max="7700" width="10.5703125" style="385" customWidth="1"/>
    <col min="7701" max="7701" width="11.140625" style="385" customWidth="1"/>
    <col min="7702" max="7702" width="10.7109375" style="385" bestFit="1" customWidth="1"/>
    <col min="7703" max="7937" width="9.140625" style="385"/>
    <col min="7938" max="7938" width="11.28515625" style="385" customWidth="1"/>
    <col min="7939" max="7939" width="9.7109375" style="385" customWidth="1"/>
    <col min="7940" max="7940" width="8.140625" style="385" customWidth="1"/>
    <col min="7941" max="7941" width="7.42578125" style="385" customWidth="1"/>
    <col min="7942" max="7942" width="9.140625" style="385" customWidth="1"/>
    <col min="7943" max="7943" width="9.5703125" style="385" customWidth="1"/>
    <col min="7944" max="7944" width="8.140625" style="385" customWidth="1"/>
    <col min="7945" max="7945" width="6.85546875" style="385" customWidth="1"/>
    <col min="7946" max="7946" width="9.28515625" style="385" customWidth="1"/>
    <col min="7947" max="7947" width="10.5703125" style="385" customWidth="1"/>
    <col min="7948" max="7948" width="8.7109375" style="385" customWidth="1"/>
    <col min="7949" max="7949" width="7.42578125" style="385" customWidth="1"/>
    <col min="7950" max="7950" width="8.5703125" style="385" customWidth="1"/>
    <col min="7951" max="7951" width="8.7109375" style="385" customWidth="1"/>
    <col min="7952" max="7952" width="8.5703125" style="385" customWidth="1"/>
    <col min="7953" max="7953" width="7.85546875" style="385" customWidth="1"/>
    <col min="7954" max="7954" width="8.5703125" style="385" customWidth="1"/>
    <col min="7955" max="7956" width="10.5703125" style="385" customWidth="1"/>
    <col min="7957" max="7957" width="11.140625" style="385" customWidth="1"/>
    <col min="7958" max="7958" width="10.7109375" style="385" bestFit="1" customWidth="1"/>
    <col min="7959" max="8193" width="9.140625" style="385"/>
    <col min="8194" max="8194" width="11.28515625" style="385" customWidth="1"/>
    <col min="8195" max="8195" width="9.7109375" style="385" customWidth="1"/>
    <col min="8196" max="8196" width="8.140625" style="385" customWidth="1"/>
    <col min="8197" max="8197" width="7.42578125" style="385" customWidth="1"/>
    <col min="8198" max="8198" width="9.140625" style="385" customWidth="1"/>
    <col min="8199" max="8199" width="9.5703125" style="385" customWidth="1"/>
    <col min="8200" max="8200" width="8.140625" style="385" customWidth="1"/>
    <col min="8201" max="8201" width="6.85546875" style="385" customWidth="1"/>
    <col min="8202" max="8202" width="9.28515625" style="385" customWidth="1"/>
    <col min="8203" max="8203" width="10.5703125" style="385" customWidth="1"/>
    <col min="8204" max="8204" width="8.7109375" style="385" customWidth="1"/>
    <col min="8205" max="8205" width="7.42578125" style="385" customWidth="1"/>
    <col min="8206" max="8206" width="8.5703125" style="385" customWidth="1"/>
    <col min="8207" max="8207" width="8.7109375" style="385" customWidth="1"/>
    <col min="8208" max="8208" width="8.5703125" style="385" customWidth="1"/>
    <col min="8209" max="8209" width="7.85546875" style="385" customWidth="1"/>
    <col min="8210" max="8210" width="8.5703125" style="385" customWidth="1"/>
    <col min="8211" max="8212" width="10.5703125" style="385" customWidth="1"/>
    <col min="8213" max="8213" width="11.140625" style="385" customWidth="1"/>
    <col min="8214" max="8214" width="10.7109375" style="385" bestFit="1" customWidth="1"/>
    <col min="8215" max="8449" width="9.140625" style="385"/>
    <col min="8450" max="8450" width="11.28515625" style="385" customWidth="1"/>
    <col min="8451" max="8451" width="9.7109375" style="385" customWidth="1"/>
    <col min="8452" max="8452" width="8.140625" style="385" customWidth="1"/>
    <col min="8453" max="8453" width="7.42578125" style="385" customWidth="1"/>
    <col min="8454" max="8454" width="9.140625" style="385" customWidth="1"/>
    <col min="8455" max="8455" width="9.5703125" style="385" customWidth="1"/>
    <col min="8456" max="8456" width="8.140625" style="385" customWidth="1"/>
    <col min="8457" max="8457" width="6.85546875" style="385" customWidth="1"/>
    <col min="8458" max="8458" width="9.28515625" style="385" customWidth="1"/>
    <col min="8459" max="8459" width="10.5703125" style="385" customWidth="1"/>
    <col min="8460" max="8460" width="8.7109375" style="385" customWidth="1"/>
    <col min="8461" max="8461" width="7.42578125" style="385" customWidth="1"/>
    <col min="8462" max="8462" width="8.5703125" style="385" customWidth="1"/>
    <col min="8463" max="8463" width="8.7109375" style="385" customWidth="1"/>
    <col min="8464" max="8464" width="8.5703125" style="385" customWidth="1"/>
    <col min="8465" max="8465" width="7.85546875" style="385" customWidth="1"/>
    <col min="8466" max="8466" width="8.5703125" style="385" customWidth="1"/>
    <col min="8467" max="8468" width="10.5703125" style="385" customWidth="1"/>
    <col min="8469" max="8469" width="11.140625" style="385" customWidth="1"/>
    <col min="8470" max="8470" width="10.7109375" style="385" bestFit="1" customWidth="1"/>
    <col min="8471" max="8705" width="9.140625" style="385"/>
    <col min="8706" max="8706" width="11.28515625" style="385" customWidth="1"/>
    <col min="8707" max="8707" width="9.7109375" style="385" customWidth="1"/>
    <col min="8708" max="8708" width="8.140625" style="385" customWidth="1"/>
    <col min="8709" max="8709" width="7.42578125" style="385" customWidth="1"/>
    <col min="8710" max="8710" width="9.140625" style="385" customWidth="1"/>
    <col min="8711" max="8711" width="9.5703125" style="385" customWidth="1"/>
    <col min="8712" max="8712" width="8.140625" style="385" customWidth="1"/>
    <col min="8713" max="8713" width="6.85546875" style="385" customWidth="1"/>
    <col min="8714" max="8714" width="9.28515625" style="385" customWidth="1"/>
    <col min="8715" max="8715" width="10.5703125" style="385" customWidth="1"/>
    <col min="8716" max="8716" width="8.7109375" style="385" customWidth="1"/>
    <col min="8717" max="8717" width="7.42578125" style="385" customWidth="1"/>
    <col min="8718" max="8718" width="8.5703125" style="385" customWidth="1"/>
    <col min="8719" max="8719" width="8.7109375" style="385" customWidth="1"/>
    <col min="8720" max="8720" width="8.5703125" style="385" customWidth="1"/>
    <col min="8721" max="8721" width="7.85546875" style="385" customWidth="1"/>
    <col min="8722" max="8722" width="8.5703125" style="385" customWidth="1"/>
    <col min="8723" max="8724" width="10.5703125" style="385" customWidth="1"/>
    <col min="8725" max="8725" width="11.140625" style="385" customWidth="1"/>
    <col min="8726" max="8726" width="10.7109375" style="385" bestFit="1" customWidth="1"/>
    <col min="8727" max="8961" width="9.140625" style="385"/>
    <col min="8962" max="8962" width="11.28515625" style="385" customWidth="1"/>
    <col min="8963" max="8963" width="9.7109375" style="385" customWidth="1"/>
    <col min="8964" max="8964" width="8.140625" style="385" customWidth="1"/>
    <col min="8965" max="8965" width="7.42578125" style="385" customWidth="1"/>
    <col min="8966" max="8966" width="9.140625" style="385" customWidth="1"/>
    <col min="8967" max="8967" width="9.5703125" style="385" customWidth="1"/>
    <col min="8968" max="8968" width="8.140625" style="385" customWidth="1"/>
    <col min="8969" max="8969" width="6.85546875" style="385" customWidth="1"/>
    <col min="8970" max="8970" width="9.28515625" style="385" customWidth="1"/>
    <col min="8971" max="8971" width="10.5703125" style="385" customWidth="1"/>
    <col min="8972" max="8972" width="8.7109375" style="385" customWidth="1"/>
    <col min="8973" max="8973" width="7.42578125" style="385" customWidth="1"/>
    <col min="8974" max="8974" width="8.5703125" style="385" customWidth="1"/>
    <col min="8975" max="8975" width="8.7109375" style="385" customWidth="1"/>
    <col min="8976" max="8976" width="8.5703125" style="385" customWidth="1"/>
    <col min="8977" max="8977" width="7.85546875" style="385" customWidth="1"/>
    <col min="8978" max="8978" width="8.5703125" style="385" customWidth="1"/>
    <col min="8979" max="8980" width="10.5703125" style="385" customWidth="1"/>
    <col min="8981" max="8981" width="11.140625" style="385" customWidth="1"/>
    <col min="8982" max="8982" width="10.7109375" style="385" bestFit="1" customWidth="1"/>
    <col min="8983" max="9217" width="9.140625" style="385"/>
    <col min="9218" max="9218" width="11.28515625" style="385" customWidth="1"/>
    <col min="9219" max="9219" width="9.7109375" style="385" customWidth="1"/>
    <col min="9220" max="9220" width="8.140625" style="385" customWidth="1"/>
    <col min="9221" max="9221" width="7.42578125" style="385" customWidth="1"/>
    <col min="9222" max="9222" width="9.140625" style="385" customWidth="1"/>
    <col min="9223" max="9223" width="9.5703125" style="385" customWidth="1"/>
    <col min="9224" max="9224" width="8.140625" style="385" customWidth="1"/>
    <col min="9225" max="9225" width="6.85546875" style="385" customWidth="1"/>
    <col min="9226" max="9226" width="9.28515625" style="385" customWidth="1"/>
    <col min="9227" max="9227" width="10.5703125" style="385" customWidth="1"/>
    <col min="9228" max="9228" width="8.7109375" style="385" customWidth="1"/>
    <col min="9229" max="9229" width="7.42578125" style="385" customWidth="1"/>
    <col min="9230" max="9230" width="8.5703125" style="385" customWidth="1"/>
    <col min="9231" max="9231" width="8.7109375" style="385" customWidth="1"/>
    <col min="9232" max="9232" width="8.5703125" style="385" customWidth="1"/>
    <col min="9233" max="9233" width="7.85546875" style="385" customWidth="1"/>
    <col min="9234" max="9234" width="8.5703125" style="385" customWidth="1"/>
    <col min="9235" max="9236" width="10.5703125" style="385" customWidth="1"/>
    <col min="9237" max="9237" width="11.140625" style="385" customWidth="1"/>
    <col min="9238" max="9238" width="10.7109375" style="385" bestFit="1" customWidth="1"/>
    <col min="9239" max="9473" width="9.140625" style="385"/>
    <col min="9474" max="9474" width="11.28515625" style="385" customWidth="1"/>
    <col min="9475" max="9475" width="9.7109375" style="385" customWidth="1"/>
    <col min="9476" max="9476" width="8.140625" style="385" customWidth="1"/>
    <col min="9477" max="9477" width="7.42578125" style="385" customWidth="1"/>
    <col min="9478" max="9478" width="9.140625" style="385" customWidth="1"/>
    <col min="9479" max="9479" width="9.5703125" style="385" customWidth="1"/>
    <col min="9480" max="9480" width="8.140625" style="385" customWidth="1"/>
    <col min="9481" max="9481" width="6.85546875" style="385" customWidth="1"/>
    <col min="9482" max="9482" width="9.28515625" style="385" customWidth="1"/>
    <col min="9483" max="9483" width="10.5703125" style="385" customWidth="1"/>
    <col min="9484" max="9484" width="8.7109375" style="385" customWidth="1"/>
    <col min="9485" max="9485" width="7.42578125" style="385" customWidth="1"/>
    <col min="9486" max="9486" width="8.5703125" style="385" customWidth="1"/>
    <col min="9487" max="9487" width="8.7109375" style="385" customWidth="1"/>
    <col min="9488" max="9488" width="8.5703125" style="385" customWidth="1"/>
    <col min="9489" max="9489" width="7.85546875" style="385" customWidth="1"/>
    <col min="9490" max="9490" width="8.5703125" style="385" customWidth="1"/>
    <col min="9491" max="9492" width="10.5703125" style="385" customWidth="1"/>
    <col min="9493" max="9493" width="11.140625" style="385" customWidth="1"/>
    <col min="9494" max="9494" width="10.7109375" style="385" bestFit="1" customWidth="1"/>
    <col min="9495" max="9729" width="9.140625" style="385"/>
    <col min="9730" max="9730" width="11.28515625" style="385" customWidth="1"/>
    <col min="9731" max="9731" width="9.7109375" style="385" customWidth="1"/>
    <col min="9732" max="9732" width="8.140625" style="385" customWidth="1"/>
    <col min="9733" max="9733" width="7.42578125" style="385" customWidth="1"/>
    <col min="9734" max="9734" width="9.140625" style="385" customWidth="1"/>
    <col min="9735" max="9735" width="9.5703125" style="385" customWidth="1"/>
    <col min="9736" max="9736" width="8.140625" style="385" customWidth="1"/>
    <col min="9737" max="9737" width="6.85546875" style="385" customWidth="1"/>
    <col min="9738" max="9738" width="9.28515625" style="385" customWidth="1"/>
    <col min="9739" max="9739" width="10.5703125" style="385" customWidth="1"/>
    <col min="9740" max="9740" width="8.7109375" style="385" customWidth="1"/>
    <col min="9741" max="9741" width="7.42578125" style="385" customWidth="1"/>
    <col min="9742" max="9742" width="8.5703125" style="385" customWidth="1"/>
    <col min="9743" max="9743" width="8.7109375" style="385" customWidth="1"/>
    <col min="9744" max="9744" width="8.5703125" style="385" customWidth="1"/>
    <col min="9745" max="9745" width="7.85546875" style="385" customWidth="1"/>
    <col min="9746" max="9746" width="8.5703125" style="385" customWidth="1"/>
    <col min="9747" max="9748" width="10.5703125" style="385" customWidth="1"/>
    <col min="9749" max="9749" width="11.140625" style="385" customWidth="1"/>
    <col min="9750" max="9750" width="10.7109375" style="385" bestFit="1" customWidth="1"/>
    <col min="9751" max="9985" width="9.140625" style="385"/>
    <col min="9986" max="9986" width="11.28515625" style="385" customWidth="1"/>
    <col min="9987" max="9987" width="9.7109375" style="385" customWidth="1"/>
    <col min="9988" max="9988" width="8.140625" style="385" customWidth="1"/>
    <col min="9989" max="9989" width="7.42578125" style="385" customWidth="1"/>
    <col min="9990" max="9990" width="9.140625" style="385" customWidth="1"/>
    <col min="9991" max="9991" width="9.5703125" style="385" customWidth="1"/>
    <col min="9992" max="9992" width="8.140625" style="385" customWidth="1"/>
    <col min="9993" max="9993" width="6.85546875" style="385" customWidth="1"/>
    <col min="9994" max="9994" width="9.28515625" style="385" customWidth="1"/>
    <col min="9995" max="9995" width="10.5703125" style="385" customWidth="1"/>
    <col min="9996" max="9996" width="8.7109375" style="385" customWidth="1"/>
    <col min="9997" max="9997" width="7.42578125" style="385" customWidth="1"/>
    <col min="9998" max="9998" width="8.5703125" style="385" customWidth="1"/>
    <col min="9999" max="9999" width="8.7109375" style="385" customWidth="1"/>
    <col min="10000" max="10000" width="8.5703125" style="385" customWidth="1"/>
    <col min="10001" max="10001" width="7.85546875" style="385" customWidth="1"/>
    <col min="10002" max="10002" width="8.5703125" style="385" customWidth="1"/>
    <col min="10003" max="10004" width="10.5703125" style="385" customWidth="1"/>
    <col min="10005" max="10005" width="11.140625" style="385" customWidth="1"/>
    <col min="10006" max="10006" width="10.7109375" style="385" bestFit="1" customWidth="1"/>
    <col min="10007" max="10241" width="9.140625" style="385"/>
    <col min="10242" max="10242" width="11.28515625" style="385" customWidth="1"/>
    <col min="10243" max="10243" width="9.7109375" style="385" customWidth="1"/>
    <col min="10244" max="10244" width="8.140625" style="385" customWidth="1"/>
    <col min="10245" max="10245" width="7.42578125" style="385" customWidth="1"/>
    <col min="10246" max="10246" width="9.140625" style="385" customWidth="1"/>
    <col min="10247" max="10247" width="9.5703125" style="385" customWidth="1"/>
    <col min="10248" max="10248" width="8.140625" style="385" customWidth="1"/>
    <col min="10249" max="10249" width="6.85546875" style="385" customWidth="1"/>
    <col min="10250" max="10250" width="9.28515625" style="385" customWidth="1"/>
    <col min="10251" max="10251" width="10.5703125" style="385" customWidth="1"/>
    <col min="10252" max="10252" width="8.7109375" style="385" customWidth="1"/>
    <col min="10253" max="10253" width="7.42578125" style="385" customWidth="1"/>
    <col min="10254" max="10254" width="8.5703125" style="385" customWidth="1"/>
    <col min="10255" max="10255" width="8.7109375" style="385" customWidth="1"/>
    <col min="10256" max="10256" width="8.5703125" style="385" customWidth="1"/>
    <col min="10257" max="10257" width="7.85546875" style="385" customWidth="1"/>
    <col min="10258" max="10258" width="8.5703125" style="385" customWidth="1"/>
    <col min="10259" max="10260" width="10.5703125" style="385" customWidth="1"/>
    <col min="10261" max="10261" width="11.140625" style="385" customWidth="1"/>
    <col min="10262" max="10262" width="10.7109375" style="385" bestFit="1" customWidth="1"/>
    <col min="10263" max="10497" width="9.140625" style="385"/>
    <col min="10498" max="10498" width="11.28515625" style="385" customWidth="1"/>
    <col min="10499" max="10499" width="9.7109375" style="385" customWidth="1"/>
    <col min="10500" max="10500" width="8.140625" style="385" customWidth="1"/>
    <col min="10501" max="10501" width="7.42578125" style="385" customWidth="1"/>
    <col min="10502" max="10502" width="9.140625" style="385" customWidth="1"/>
    <col min="10503" max="10503" width="9.5703125" style="385" customWidth="1"/>
    <col min="10504" max="10504" width="8.140625" style="385" customWidth="1"/>
    <col min="10505" max="10505" width="6.85546875" style="385" customWidth="1"/>
    <col min="10506" max="10506" width="9.28515625" style="385" customWidth="1"/>
    <col min="10507" max="10507" width="10.5703125" style="385" customWidth="1"/>
    <col min="10508" max="10508" width="8.7109375" style="385" customWidth="1"/>
    <col min="10509" max="10509" width="7.42578125" style="385" customWidth="1"/>
    <col min="10510" max="10510" width="8.5703125" style="385" customWidth="1"/>
    <col min="10511" max="10511" width="8.7109375" style="385" customWidth="1"/>
    <col min="10512" max="10512" width="8.5703125" style="385" customWidth="1"/>
    <col min="10513" max="10513" width="7.85546875" style="385" customWidth="1"/>
    <col min="10514" max="10514" width="8.5703125" style="385" customWidth="1"/>
    <col min="10515" max="10516" width="10.5703125" style="385" customWidth="1"/>
    <col min="10517" max="10517" width="11.140625" style="385" customWidth="1"/>
    <col min="10518" max="10518" width="10.7109375" style="385" bestFit="1" customWidth="1"/>
    <col min="10519" max="10753" width="9.140625" style="385"/>
    <col min="10754" max="10754" width="11.28515625" style="385" customWidth="1"/>
    <col min="10755" max="10755" width="9.7109375" style="385" customWidth="1"/>
    <col min="10756" max="10756" width="8.140625" style="385" customWidth="1"/>
    <col min="10757" max="10757" width="7.42578125" style="385" customWidth="1"/>
    <col min="10758" max="10758" width="9.140625" style="385" customWidth="1"/>
    <col min="10759" max="10759" width="9.5703125" style="385" customWidth="1"/>
    <col min="10760" max="10760" width="8.140625" style="385" customWidth="1"/>
    <col min="10761" max="10761" width="6.85546875" style="385" customWidth="1"/>
    <col min="10762" max="10762" width="9.28515625" style="385" customWidth="1"/>
    <col min="10763" max="10763" width="10.5703125" style="385" customWidth="1"/>
    <col min="10764" max="10764" width="8.7109375" style="385" customWidth="1"/>
    <col min="10765" max="10765" width="7.42578125" style="385" customWidth="1"/>
    <col min="10766" max="10766" width="8.5703125" style="385" customWidth="1"/>
    <col min="10767" max="10767" width="8.7109375" style="385" customWidth="1"/>
    <col min="10768" max="10768" width="8.5703125" style="385" customWidth="1"/>
    <col min="10769" max="10769" width="7.85546875" style="385" customWidth="1"/>
    <col min="10770" max="10770" width="8.5703125" style="385" customWidth="1"/>
    <col min="10771" max="10772" width="10.5703125" style="385" customWidth="1"/>
    <col min="10773" max="10773" width="11.140625" style="385" customWidth="1"/>
    <col min="10774" max="10774" width="10.7109375" style="385" bestFit="1" customWidth="1"/>
    <col min="10775" max="11009" width="9.140625" style="385"/>
    <col min="11010" max="11010" width="11.28515625" style="385" customWidth="1"/>
    <col min="11011" max="11011" width="9.7109375" style="385" customWidth="1"/>
    <col min="11012" max="11012" width="8.140625" style="385" customWidth="1"/>
    <col min="11013" max="11013" width="7.42578125" style="385" customWidth="1"/>
    <col min="11014" max="11014" width="9.140625" style="385" customWidth="1"/>
    <col min="11015" max="11015" width="9.5703125" style="385" customWidth="1"/>
    <col min="11016" max="11016" width="8.140625" style="385" customWidth="1"/>
    <col min="11017" max="11017" width="6.85546875" style="385" customWidth="1"/>
    <col min="11018" max="11018" width="9.28515625" style="385" customWidth="1"/>
    <col min="11019" max="11019" width="10.5703125" style="385" customWidth="1"/>
    <col min="11020" max="11020" width="8.7109375" style="385" customWidth="1"/>
    <col min="11021" max="11021" width="7.42578125" style="385" customWidth="1"/>
    <col min="11022" max="11022" width="8.5703125" style="385" customWidth="1"/>
    <col min="11023" max="11023" width="8.7109375" style="385" customWidth="1"/>
    <col min="11024" max="11024" width="8.5703125" style="385" customWidth="1"/>
    <col min="11025" max="11025" width="7.85546875" style="385" customWidth="1"/>
    <col min="11026" max="11026" width="8.5703125" style="385" customWidth="1"/>
    <col min="11027" max="11028" width="10.5703125" style="385" customWidth="1"/>
    <col min="11029" max="11029" width="11.140625" style="385" customWidth="1"/>
    <col min="11030" max="11030" width="10.7109375" style="385" bestFit="1" customWidth="1"/>
    <col min="11031" max="11265" width="9.140625" style="385"/>
    <col min="11266" max="11266" width="11.28515625" style="385" customWidth="1"/>
    <col min="11267" max="11267" width="9.7109375" style="385" customWidth="1"/>
    <col min="11268" max="11268" width="8.140625" style="385" customWidth="1"/>
    <col min="11269" max="11269" width="7.42578125" style="385" customWidth="1"/>
    <col min="11270" max="11270" width="9.140625" style="385" customWidth="1"/>
    <col min="11271" max="11271" width="9.5703125" style="385" customWidth="1"/>
    <col min="11272" max="11272" width="8.140625" style="385" customWidth="1"/>
    <col min="11273" max="11273" width="6.85546875" style="385" customWidth="1"/>
    <col min="11274" max="11274" width="9.28515625" style="385" customWidth="1"/>
    <col min="11275" max="11275" width="10.5703125" style="385" customWidth="1"/>
    <col min="11276" max="11276" width="8.7109375" style="385" customWidth="1"/>
    <col min="11277" max="11277" width="7.42578125" style="385" customWidth="1"/>
    <col min="11278" max="11278" width="8.5703125" style="385" customWidth="1"/>
    <col min="11279" max="11279" width="8.7109375" style="385" customWidth="1"/>
    <col min="11280" max="11280" width="8.5703125" style="385" customWidth="1"/>
    <col min="11281" max="11281" width="7.85546875" style="385" customWidth="1"/>
    <col min="11282" max="11282" width="8.5703125" style="385" customWidth="1"/>
    <col min="11283" max="11284" width="10.5703125" style="385" customWidth="1"/>
    <col min="11285" max="11285" width="11.140625" style="385" customWidth="1"/>
    <col min="11286" max="11286" width="10.7109375" style="385" bestFit="1" customWidth="1"/>
    <col min="11287" max="11521" width="9.140625" style="385"/>
    <col min="11522" max="11522" width="11.28515625" style="385" customWidth="1"/>
    <col min="11523" max="11523" width="9.7109375" style="385" customWidth="1"/>
    <col min="11524" max="11524" width="8.140625" style="385" customWidth="1"/>
    <col min="11525" max="11525" width="7.42578125" style="385" customWidth="1"/>
    <col min="11526" max="11526" width="9.140625" style="385" customWidth="1"/>
    <col min="11527" max="11527" width="9.5703125" style="385" customWidth="1"/>
    <col min="11528" max="11528" width="8.140625" style="385" customWidth="1"/>
    <col min="11529" max="11529" width="6.85546875" style="385" customWidth="1"/>
    <col min="11530" max="11530" width="9.28515625" style="385" customWidth="1"/>
    <col min="11531" max="11531" width="10.5703125" style="385" customWidth="1"/>
    <col min="11532" max="11532" width="8.7109375" style="385" customWidth="1"/>
    <col min="11533" max="11533" width="7.42578125" style="385" customWidth="1"/>
    <col min="11534" max="11534" width="8.5703125" style="385" customWidth="1"/>
    <col min="11535" max="11535" width="8.7109375" style="385" customWidth="1"/>
    <col min="11536" max="11536" width="8.5703125" style="385" customWidth="1"/>
    <col min="11537" max="11537" width="7.85546875" style="385" customWidth="1"/>
    <col min="11538" max="11538" width="8.5703125" style="385" customWidth="1"/>
    <col min="11539" max="11540" width="10.5703125" style="385" customWidth="1"/>
    <col min="11541" max="11541" width="11.140625" style="385" customWidth="1"/>
    <col min="11542" max="11542" width="10.7109375" style="385" bestFit="1" customWidth="1"/>
    <col min="11543" max="11777" width="9.140625" style="385"/>
    <col min="11778" max="11778" width="11.28515625" style="385" customWidth="1"/>
    <col min="11779" max="11779" width="9.7109375" style="385" customWidth="1"/>
    <col min="11780" max="11780" width="8.140625" style="385" customWidth="1"/>
    <col min="11781" max="11781" width="7.42578125" style="385" customWidth="1"/>
    <col min="11782" max="11782" width="9.140625" style="385" customWidth="1"/>
    <col min="11783" max="11783" width="9.5703125" style="385" customWidth="1"/>
    <col min="11784" max="11784" width="8.140625" style="385" customWidth="1"/>
    <col min="11785" max="11785" width="6.85546875" style="385" customWidth="1"/>
    <col min="11786" max="11786" width="9.28515625" style="385" customWidth="1"/>
    <col min="11787" max="11787" width="10.5703125" style="385" customWidth="1"/>
    <col min="11788" max="11788" width="8.7109375" style="385" customWidth="1"/>
    <col min="11789" max="11789" width="7.42578125" style="385" customWidth="1"/>
    <col min="11790" max="11790" width="8.5703125" style="385" customWidth="1"/>
    <col min="11791" max="11791" width="8.7109375" style="385" customWidth="1"/>
    <col min="11792" max="11792" width="8.5703125" style="385" customWidth="1"/>
    <col min="11793" max="11793" width="7.85546875" style="385" customWidth="1"/>
    <col min="11794" max="11794" width="8.5703125" style="385" customWidth="1"/>
    <col min="11795" max="11796" width="10.5703125" style="385" customWidth="1"/>
    <col min="11797" max="11797" width="11.140625" style="385" customWidth="1"/>
    <col min="11798" max="11798" width="10.7109375" style="385" bestFit="1" customWidth="1"/>
    <col min="11799" max="12033" width="9.140625" style="385"/>
    <col min="12034" max="12034" width="11.28515625" style="385" customWidth="1"/>
    <col min="12035" max="12035" width="9.7109375" style="385" customWidth="1"/>
    <col min="12036" max="12036" width="8.140625" style="385" customWidth="1"/>
    <col min="12037" max="12037" width="7.42578125" style="385" customWidth="1"/>
    <col min="12038" max="12038" width="9.140625" style="385" customWidth="1"/>
    <col min="12039" max="12039" width="9.5703125" style="385" customWidth="1"/>
    <col min="12040" max="12040" width="8.140625" style="385" customWidth="1"/>
    <col min="12041" max="12041" width="6.85546875" style="385" customWidth="1"/>
    <col min="12042" max="12042" width="9.28515625" style="385" customWidth="1"/>
    <col min="12043" max="12043" width="10.5703125" style="385" customWidth="1"/>
    <col min="12044" max="12044" width="8.7109375" style="385" customWidth="1"/>
    <col min="12045" max="12045" width="7.42578125" style="385" customWidth="1"/>
    <col min="12046" max="12046" width="8.5703125" style="385" customWidth="1"/>
    <col min="12047" max="12047" width="8.7109375" style="385" customWidth="1"/>
    <col min="12048" max="12048" width="8.5703125" style="385" customWidth="1"/>
    <col min="12049" max="12049" width="7.85546875" style="385" customWidth="1"/>
    <col min="12050" max="12050" width="8.5703125" style="385" customWidth="1"/>
    <col min="12051" max="12052" width="10.5703125" style="385" customWidth="1"/>
    <col min="12053" max="12053" width="11.140625" style="385" customWidth="1"/>
    <col min="12054" max="12054" width="10.7109375" style="385" bestFit="1" customWidth="1"/>
    <col min="12055" max="12289" width="9.140625" style="385"/>
    <col min="12290" max="12290" width="11.28515625" style="385" customWidth="1"/>
    <col min="12291" max="12291" width="9.7109375" style="385" customWidth="1"/>
    <col min="12292" max="12292" width="8.140625" style="385" customWidth="1"/>
    <col min="12293" max="12293" width="7.42578125" style="385" customWidth="1"/>
    <col min="12294" max="12294" width="9.140625" style="385" customWidth="1"/>
    <col min="12295" max="12295" width="9.5703125" style="385" customWidth="1"/>
    <col min="12296" max="12296" width="8.140625" style="385" customWidth="1"/>
    <col min="12297" max="12297" width="6.85546875" style="385" customWidth="1"/>
    <col min="12298" max="12298" width="9.28515625" style="385" customWidth="1"/>
    <col min="12299" max="12299" width="10.5703125" style="385" customWidth="1"/>
    <col min="12300" max="12300" width="8.7109375" style="385" customWidth="1"/>
    <col min="12301" max="12301" width="7.42578125" style="385" customWidth="1"/>
    <col min="12302" max="12302" width="8.5703125" style="385" customWidth="1"/>
    <col min="12303" max="12303" width="8.7109375" style="385" customWidth="1"/>
    <col min="12304" max="12304" width="8.5703125" style="385" customWidth="1"/>
    <col min="12305" max="12305" width="7.85546875" style="385" customWidth="1"/>
    <col min="12306" max="12306" width="8.5703125" style="385" customWidth="1"/>
    <col min="12307" max="12308" width="10.5703125" style="385" customWidth="1"/>
    <col min="12309" max="12309" width="11.140625" style="385" customWidth="1"/>
    <col min="12310" max="12310" width="10.7109375" style="385" bestFit="1" customWidth="1"/>
    <col min="12311" max="12545" width="9.140625" style="385"/>
    <col min="12546" max="12546" width="11.28515625" style="385" customWidth="1"/>
    <col min="12547" max="12547" width="9.7109375" style="385" customWidth="1"/>
    <col min="12548" max="12548" width="8.140625" style="385" customWidth="1"/>
    <col min="12549" max="12549" width="7.42578125" style="385" customWidth="1"/>
    <col min="12550" max="12550" width="9.140625" style="385" customWidth="1"/>
    <col min="12551" max="12551" width="9.5703125" style="385" customWidth="1"/>
    <col min="12552" max="12552" width="8.140625" style="385" customWidth="1"/>
    <col min="12553" max="12553" width="6.85546875" style="385" customWidth="1"/>
    <col min="12554" max="12554" width="9.28515625" style="385" customWidth="1"/>
    <col min="12555" max="12555" width="10.5703125" style="385" customWidth="1"/>
    <col min="12556" max="12556" width="8.7109375" style="385" customWidth="1"/>
    <col min="12557" max="12557" width="7.42578125" style="385" customWidth="1"/>
    <col min="12558" max="12558" width="8.5703125" style="385" customWidth="1"/>
    <col min="12559" max="12559" width="8.7109375" style="385" customWidth="1"/>
    <col min="12560" max="12560" width="8.5703125" style="385" customWidth="1"/>
    <col min="12561" max="12561" width="7.85546875" style="385" customWidth="1"/>
    <col min="12562" max="12562" width="8.5703125" style="385" customWidth="1"/>
    <col min="12563" max="12564" width="10.5703125" style="385" customWidth="1"/>
    <col min="12565" max="12565" width="11.140625" style="385" customWidth="1"/>
    <col min="12566" max="12566" width="10.7109375" style="385" bestFit="1" customWidth="1"/>
    <col min="12567" max="12801" width="9.140625" style="385"/>
    <col min="12802" max="12802" width="11.28515625" style="385" customWidth="1"/>
    <col min="12803" max="12803" width="9.7109375" style="385" customWidth="1"/>
    <col min="12804" max="12804" width="8.140625" style="385" customWidth="1"/>
    <col min="12805" max="12805" width="7.42578125" style="385" customWidth="1"/>
    <col min="12806" max="12806" width="9.140625" style="385" customWidth="1"/>
    <col min="12807" max="12807" width="9.5703125" style="385" customWidth="1"/>
    <col min="12808" max="12808" width="8.140625" style="385" customWidth="1"/>
    <col min="12809" max="12809" width="6.85546875" style="385" customWidth="1"/>
    <col min="12810" max="12810" width="9.28515625" style="385" customWidth="1"/>
    <col min="12811" max="12811" width="10.5703125" style="385" customWidth="1"/>
    <col min="12812" max="12812" width="8.7109375" style="385" customWidth="1"/>
    <col min="12813" max="12813" width="7.42578125" style="385" customWidth="1"/>
    <col min="12814" max="12814" width="8.5703125" style="385" customWidth="1"/>
    <col min="12815" max="12815" width="8.7109375" style="385" customWidth="1"/>
    <col min="12816" max="12816" width="8.5703125" style="385" customWidth="1"/>
    <col min="12817" max="12817" width="7.85546875" style="385" customWidth="1"/>
    <col min="12818" max="12818" width="8.5703125" style="385" customWidth="1"/>
    <col min="12819" max="12820" width="10.5703125" style="385" customWidth="1"/>
    <col min="12821" max="12821" width="11.140625" style="385" customWidth="1"/>
    <col min="12822" max="12822" width="10.7109375" style="385" bestFit="1" customWidth="1"/>
    <col min="12823" max="13057" width="9.140625" style="385"/>
    <col min="13058" max="13058" width="11.28515625" style="385" customWidth="1"/>
    <col min="13059" max="13059" width="9.7109375" style="385" customWidth="1"/>
    <col min="13060" max="13060" width="8.140625" style="385" customWidth="1"/>
    <col min="13061" max="13061" width="7.42578125" style="385" customWidth="1"/>
    <col min="13062" max="13062" width="9.140625" style="385" customWidth="1"/>
    <col min="13063" max="13063" width="9.5703125" style="385" customWidth="1"/>
    <col min="13064" max="13064" width="8.140625" style="385" customWidth="1"/>
    <col min="13065" max="13065" width="6.85546875" style="385" customWidth="1"/>
    <col min="13066" max="13066" width="9.28515625" style="385" customWidth="1"/>
    <col min="13067" max="13067" width="10.5703125" style="385" customWidth="1"/>
    <col min="13068" max="13068" width="8.7109375" style="385" customWidth="1"/>
    <col min="13069" max="13069" width="7.42578125" style="385" customWidth="1"/>
    <col min="13070" max="13070" width="8.5703125" style="385" customWidth="1"/>
    <col min="13071" max="13071" width="8.7109375" style="385" customWidth="1"/>
    <col min="13072" max="13072" width="8.5703125" style="385" customWidth="1"/>
    <col min="13073" max="13073" width="7.85546875" style="385" customWidth="1"/>
    <col min="13074" max="13074" width="8.5703125" style="385" customWidth="1"/>
    <col min="13075" max="13076" width="10.5703125" style="385" customWidth="1"/>
    <col min="13077" max="13077" width="11.140625" style="385" customWidth="1"/>
    <col min="13078" max="13078" width="10.7109375" style="385" bestFit="1" customWidth="1"/>
    <col min="13079" max="13313" width="9.140625" style="385"/>
    <col min="13314" max="13314" width="11.28515625" style="385" customWidth="1"/>
    <col min="13315" max="13315" width="9.7109375" style="385" customWidth="1"/>
    <col min="13316" max="13316" width="8.140625" style="385" customWidth="1"/>
    <col min="13317" max="13317" width="7.42578125" style="385" customWidth="1"/>
    <col min="13318" max="13318" width="9.140625" style="385" customWidth="1"/>
    <col min="13319" max="13319" width="9.5703125" style="385" customWidth="1"/>
    <col min="13320" max="13320" width="8.140625" style="385" customWidth="1"/>
    <col min="13321" max="13321" width="6.85546875" style="385" customWidth="1"/>
    <col min="13322" max="13322" width="9.28515625" style="385" customWidth="1"/>
    <col min="13323" max="13323" width="10.5703125" style="385" customWidth="1"/>
    <col min="13324" max="13324" width="8.7109375" style="385" customWidth="1"/>
    <col min="13325" max="13325" width="7.42578125" style="385" customWidth="1"/>
    <col min="13326" max="13326" width="8.5703125" style="385" customWidth="1"/>
    <col min="13327" max="13327" width="8.7109375" style="385" customWidth="1"/>
    <col min="13328" max="13328" width="8.5703125" style="385" customWidth="1"/>
    <col min="13329" max="13329" width="7.85546875" style="385" customWidth="1"/>
    <col min="13330" max="13330" width="8.5703125" style="385" customWidth="1"/>
    <col min="13331" max="13332" width="10.5703125" style="385" customWidth="1"/>
    <col min="13333" max="13333" width="11.140625" style="385" customWidth="1"/>
    <col min="13334" max="13334" width="10.7109375" style="385" bestFit="1" customWidth="1"/>
    <col min="13335" max="13569" width="9.140625" style="385"/>
    <col min="13570" max="13570" width="11.28515625" style="385" customWidth="1"/>
    <col min="13571" max="13571" width="9.7109375" style="385" customWidth="1"/>
    <col min="13572" max="13572" width="8.140625" style="385" customWidth="1"/>
    <col min="13573" max="13573" width="7.42578125" style="385" customWidth="1"/>
    <col min="13574" max="13574" width="9.140625" style="385" customWidth="1"/>
    <col min="13575" max="13575" width="9.5703125" style="385" customWidth="1"/>
    <col min="13576" max="13576" width="8.140625" style="385" customWidth="1"/>
    <col min="13577" max="13577" width="6.85546875" style="385" customWidth="1"/>
    <col min="13578" max="13578" width="9.28515625" style="385" customWidth="1"/>
    <col min="13579" max="13579" width="10.5703125" style="385" customWidth="1"/>
    <col min="13580" max="13580" width="8.7109375" style="385" customWidth="1"/>
    <col min="13581" max="13581" width="7.42578125" style="385" customWidth="1"/>
    <col min="13582" max="13582" width="8.5703125" style="385" customWidth="1"/>
    <col min="13583" max="13583" width="8.7109375" style="385" customWidth="1"/>
    <col min="13584" max="13584" width="8.5703125" style="385" customWidth="1"/>
    <col min="13585" max="13585" width="7.85546875" style="385" customWidth="1"/>
    <col min="13586" max="13586" width="8.5703125" style="385" customWidth="1"/>
    <col min="13587" max="13588" width="10.5703125" style="385" customWidth="1"/>
    <col min="13589" max="13589" width="11.140625" style="385" customWidth="1"/>
    <col min="13590" max="13590" width="10.7109375" style="385" bestFit="1" customWidth="1"/>
    <col min="13591" max="13825" width="9.140625" style="385"/>
    <col min="13826" max="13826" width="11.28515625" style="385" customWidth="1"/>
    <col min="13827" max="13827" width="9.7109375" style="385" customWidth="1"/>
    <col min="13828" max="13828" width="8.140625" style="385" customWidth="1"/>
    <col min="13829" max="13829" width="7.42578125" style="385" customWidth="1"/>
    <col min="13830" max="13830" width="9.140625" style="385" customWidth="1"/>
    <col min="13831" max="13831" width="9.5703125" style="385" customWidth="1"/>
    <col min="13832" max="13832" width="8.140625" style="385" customWidth="1"/>
    <col min="13833" max="13833" width="6.85546875" style="385" customWidth="1"/>
    <col min="13834" max="13834" width="9.28515625" style="385" customWidth="1"/>
    <col min="13835" max="13835" width="10.5703125" style="385" customWidth="1"/>
    <col min="13836" max="13836" width="8.7109375" style="385" customWidth="1"/>
    <col min="13837" max="13837" width="7.42578125" style="385" customWidth="1"/>
    <col min="13838" max="13838" width="8.5703125" style="385" customWidth="1"/>
    <col min="13839" max="13839" width="8.7109375" style="385" customWidth="1"/>
    <col min="13840" max="13840" width="8.5703125" style="385" customWidth="1"/>
    <col min="13841" max="13841" width="7.85546875" style="385" customWidth="1"/>
    <col min="13842" max="13842" width="8.5703125" style="385" customWidth="1"/>
    <col min="13843" max="13844" width="10.5703125" style="385" customWidth="1"/>
    <col min="13845" max="13845" width="11.140625" style="385" customWidth="1"/>
    <col min="13846" max="13846" width="10.7109375" style="385" bestFit="1" customWidth="1"/>
    <col min="13847" max="14081" width="9.140625" style="385"/>
    <col min="14082" max="14082" width="11.28515625" style="385" customWidth="1"/>
    <col min="14083" max="14083" width="9.7109375" style="385" customWidth="1"/>
    <col min="14084" max="14084" width="8.140625" style="385" customWidth="1"/>
    <col min="14085" max="14085" width="7.42578125" style="385" customWidth="1"/>
    <col min="14086" max="14086" width="9.140625" style="385" customWidth="1"/>
    <col min="14087" max="14087" width="9.5703125" style="385" customWidth="1"/>
    <col min="14088" max="14088" width="8.140625" style="385" customWidth="1"/>
    <col min="14089" max="14089" width="6.85546875" style="385" customWidth="1"/>
    <col min="14090" max="14090" width="9.28515625" style="385" customWidth="1"/>
    <col min="14091" max="14091" width="10.5703125" style="385" customWidth="1"/>
    <col min="14092" max="14092" width="8.7109375" style="385" customWidth="1"/>
    <col min="14093" max="14093" width="7.42578125" style="385" customWidth="1"/>
    <col min="14094" max="14094" width="8.5703125" style="385" customWidth="1"/>
    <col min="14095" max="14095" width="8.7109375" style="385" customWidth="1"/>
    <col min="14096" max="14096" width="8.5703125" style="385" customWidth="1"/>
    <col min="14097" max="14097" width="7.85546875" style="385" customWidth="1"/>
    <col min="14098" max="14098" width="8.5703125" style="385" customWidth="1"/>
    <col min="14099" max="14100" width="10.5703125" style="385" customWidth="1"/>
    <col min="14101" max="14101" width="11.140625" style="385" customWidth="1"/>
    <col min="14102" max="14102" width="10.7109375" style="385" bestFit="1" customWidth="1"/>
    <col min="14103" max="14337" width="9.140625" style="385"/>
    <col min="14338" max="14338" width="11.28515625" style="385" customWidth="1"/>
    <col min="14339" max="14339" width="9.7109375" style="385" customWidth="1"/>
    <col min="14340" max="14340" width="8.140625" style="385" customWidth="1"/>
    <col min="14341" max="14341" width="7.42578125" style="385" customWidth="1"/>
    <col min="14342" max="14342" width="9.140625" style="385" customWidth="1"/>
    <col min="14343" max="14343" width="9.5703125" style="385" customWidth="1"/>
    <col min="14344" max="14344" width="8.140625" style="385" customWidth="1"/>
    <col min="14345" max="14345" width="6.85546875" style="385" customWidth="1"/>
    <col min="14346" max="14346" width="9.28515625" style="385" customWidth="1"/>
    <col min="14347" max="14347" width="10.5703125" style="385" customWidth="1"/>
    <col min="14348" max="14348" width="8.7109375" style="385" customWidth="1"/>
    <col min="14349" max="14349" width="7.42578125" style="385" customWidth="1"/>
    <col min="14350" max="14350" width="8.5703125" style="385" customWidth="1"/>
    <col min="14351" max="14351" width="8.7109375" style="385" customWidth="1"/>
    <col min="14352" max="14352" width="8.5703125" style="385" customWidth="1"/>
    <col min="14353" max="14353" width="7.85546875" style="385" customWidth="1"/>
    <col min="14354" max="14354" width="8.5703125" style="385" customWidth="1"/>
    <col min="14355" max="14356" width="10.5703125" style="385" customWidth="1"/>
    <col min="14357" max="14357" width="11.140625" style="385" customWidth="1"/>
    <col min="14358" max="14358" width="10.7109375" style="385" bestFit="1" customWidth="1"/>
    <col min="14359" max="14593" width="9.140625" style="385"/>
    <col min="14594" max="14594" width="11.28515625" style="385" customWidth="1"/>
    <col min="14595" max="14595" width="9.7109375" style="385" customWidth="1"/>
    <col min="14596" max="14596" width="8.140625" style="385" customWidth="1"/>
    <col min="14597" max="14597" width="7.42578125" style="385" customWidth="1"/>
    <col min="14598" max="14598" width="9.140625" style="385" customWidth="1"/>
    <col min="14599" max="14599" width="9.5703125" style="385" customWidth="1"/>
    <col min="14600" max="14600" width="8.140625" style="385" customWidth="1"/>
    <col min="14601" max="14601" width="6.85546875" style="385" customWidth="1"/>
    <col min="14602" max="14602" width="9.28515625" style="385" customWidth="1"/>
    <col min="14603" max="14603" width="10.5703125" style="385" customWidth="1"/>
    <col min="14604" max="14604" width="8.7109375" style="385" customWidth="1"/>
    <col min="14605" max="14605" width="7.42578125" style="385" customWidth="1"/>
    <col min="14606" max="14606" width="8.5703125" style="385" customWidth="1"/>
    <col min="14607" max="14607" width="8.7109375" style="385" customWidth="1"/>
    <col min="14608" max="14608" width="8.5703125" style="385" customWidth="1"/>
    <col min="14609" max="14609" width="7.85546875" style="385" customWidth="1"/>
    <col min="14610" max="14610" width="8.5703125" style="385" customWidth="1"/>
    <col min="14611" max="14612" width="10.5703125" style="385" customWidth="1"/>
    <col min="14613" max="14613" width="11.140625" style="385" customWidth="1"/>
    <col min="14614" max="14614" width="10.7109375" style="385" bestFit="1" customWidth="1"/>
    <col min="14615" max="14849" width="9.140625" style="385"/>
    <col min="14850" max="14850" width="11.28515625" style="385" customWidth="1"/>
    <col min="14851" max="14851" width="9.7109375" style="385" customWidth="1"/>
    <col min="14852" max="14852" width="8.140625" style="385" customWidth="1"/>
    <col min="14853" max="14853" width="7.42578125" style="385" customWidth="1"/>
    <col min="14854" max="14854" width="9.140625" style="385" customWidth="1"/>
    <col min="14855" max="14855" width="9.5703125" style="385" customWidth="1"/>
    <col min="14856" max="14856" width="8.140625" style="385" customWidth="1"/>
    <col min="14857" max="14857" width="6.85546875" style="385" customWidth="1"/>
    <col min="14858" max="14858" width="9.28515625" style="385" customWidth="1"/>
    <col min="14859" max="14859" width="10.5703125" style="385" customWidth="1"/>
    <col min="14860" max="14860" width="8.7109375" style="385" customWidth="1"/>
    <col min="14861" max="14861" width="7.42578125" style="385" customWidth="1"/>
    <col min="14862" max="14862" width="8.5703125" style="385" customWidth="1"/>
    <col min="14863" max="14863" width="8.7109375" style="385" customWidth="1"/>
    <col min="14864" max="14864" width="8.5703125" style="385" customWidth="1"/>
    <col min="14865" max="14865" width="7.85546875" style="385" customWidth="1"/>
    <col min="14866" max="14866" width="8.5703125" style="385" customWidth="1"/>
    <col min="14867" max="14868" width="10.5703125" style="385" customWidth="1"/>
    <col min="14869" max="14869" width="11.140625" style="385" customWidth="1"/>
    <col min="14870" max="14870" width="10.7109375" style="385" bestFit="1" customWidth="1"/>
    <col min="14871" max="15105" width="9.140625" style="385"/>
    <col min="15106" max="15106" width="11.28515625" style="385" customWidth="1"/>
    <col min="15107" max="15107" width="9.7109375" style="385" customWidth="1"/>
    <col min="15108" max="15108" width="8.140625" style="385" customWidth="1"/>
    <col min="15109" max="15109" width="7.42578125" style="385" customWidth="1"/>
    <col min="15110" max="15110" width="9.140625" style="385" customWidth="1"/>
    <col min="15111" max="15111" width="9.5703125" style="385" customWidth="1"/>
    <col min="15112" max="15112" width="8.140625" style="385" customWidth="1"/>
    <col min="15113" max="15113" width="6.85546875" style="385" customWidth="1"/>
    <col min="15114" max="15114" width="9.28515625" style="385" customWidth="1"/>
    <col min="15115" max="15115" width="10.5703125" style="385" customWidth="1"/>
    <col min="15116" max="15116" width="8.7109375" style="385" customWidth="1"/>
    <col min="15117" max="15117" width="7.42578125" style="385" customWidth="1"/>
    <col min="15118" max="15118" width="8.5703125" style="385" customWidth="1"/>
    <col min="15119" max="15119" width="8.7109375" style="385" customWidth="1"/>
    <col min="15120" max="15120" width="8.5703125" style="385" customWidth="1"/>
    <col min="15121" max="15121" width="7.85546875" style="385" customWidth="1"/>
    <col min="15122" max="15122" width="8.5703125" style="385" customWidth="1"/>
    <col min="15123" max="15124" width="10.5703125" style="385" customWidth="1"/>
    <col min="15125" max="15125" width="11.140625" style="385" customWidth="1"/>
    <col min="15126" max="15126" width="10.7109375" style="385" bestFit="1" customWidth="1"/>
    <col min="15127" max="15361" width="9.140625" style="385"/>
    <col min="15362" max="15362" width="11.28515625" style="385" customWidth="1"/>
    <col min="15363" max="15363" width="9.7109375" style="385" customWidth="1"/>
    <col min="15364" max="15364" width="8.140625" style="385" customWidth="1"/>
    <col min="15365" max="15365" width="7.42578125" style="385" customWidth="1"/>
    <col min="15366" max="15366" width="9.140625" style="385" customWidth="1"/>
    <col min="15367" max="15367" width="9.5703125" style="385" customWidth="1"/>
    <col min="15368" max="15368" width="8.140625" style="385" customWidth="1"/>
    <col min="15369" max="15369" width="6.85546875" style="385" customWidth="1"/>
    <col min="15370" max="15370" width="9.28515625" style="385" customWidth="1"/>
    <col min="15371" max="15371" width="10.5703125" style="385" customWidth="1"/>
    <col min="15372" max="15372" width="8.7109375" style="385" customWidth="1"/>
    <col min="15373" max="15373" width="7.42578125" style="385" customWidth="1"/>
    <col min="15374" max="15374" width="8.5703125" style="385" customWidth="1"/>
    <col min="15375" max="15375" width="8.7109375" style="385" customWidth="1"/>
    <col min="15376" max="15376" width="8.5703125" style="385" customWidth="1"/>
    <col min="15377" max="15377" width="7.85546875" style="385" customWidth="1"/>
    <col min="15378" max="15378" width="8.5703125" style="385" customWidth="1"/>
    <col min="15379" max="15380" width="10.5703125" style="385" customWidth="1"/>
    <col min="15381" max="15381" width="11.140625" style="385" customWidth="1"/>
    <col min="15382" max="15382" width="10.7109375" style="385" bestFit="1" customWidth="1"/>
    <col min="15383" max="15617" width="9.140625" style="385"/>
    <col min="15618" max="15618" width="11.28515625" style="385" customWidth="1"/>
    <col min="15619" max="15619" width="9.7109375" style="385" customWidth="1"/>
    <col min="15620" max="15620" width="8.140625" style="385" customWidth="1"/>
    <col min="15621" max="15621" width="7.42578125" style="385" customWidth="1"/>
    <col min="15622" max="15622" width="9.140625" style="385" customWidth="1"/>
    <col min="15623" max="15623" width="9.5703125" style="385" customWidth="1"/>
    <col min="15624" max="15624" width="8.140625" style="385" customWidth="1"/>
    <col min="15625" max="15625" width="6.85546875" style="385" customWidth="1"/>
    <col min="15626" max="15626" width="9.28515625" style="385" customWidth="1"/>
    <col min="15627" max="15627" width="10.5703125" style="385" customWidth="1"/>
    <col min="15628" max="15628" width="8.7109375" style="385" customWidth="1"/>
    <col min="15629" max="15629" width="7.42578125" style="385" customWidth="1"/>
    <col min="15630" max="15630" width="8.5703125" style="385" customWidth="1"/>
    <col min="15631" max="15631" width="8.7109375" style="385" customWidth="1"/>
    <col min="15632" max="15632" width="8.5703125" style="385" customWidth="1"/>
    <col min="15633" max="15633" width="7.85546875" style="385" customWidth="1"/>
    <col min="15634" max="15634" width="8.5703125" style="385" customWidth="1"/>
    <col min="15635" max="15636" width="10.5703125" style="385" customWidth="1"/>
    <col min="15637" max="15637" width="11.140625" style="385" customWidth="1"/>
    <col min="15638" max="15638" width="10.7109375" style="385" bestFit="1" customWidth="1"/>
    <col min="15639" max="15873" width="9.140625" style="385"/>
    <col min="15874" max="15874" width="11.28515625" style="385" customWidth="1"/>
    <col min="15875" max="15875" width="9.7109375" style="385" customWidth="1"/>
    <col min="15876" max="15876" width="8.140625" style="385" customWidth="1"/>
    <col min="15877" max="15877" width="7.42578125" style="385" customWidth="1"/>
    <col min="15878" max="15878" width="9.140625" style="385" customWidth="1"/>
    <col min="15879" max="15879" width="9.5703125" style="385" customWidth="1"/>
    <col min="15880" max="15880" width="8.140625" style="385" customWidth="1"/>
    <col min="15881" max="15881" width="6.85546875" style="385" customWidth="1"/>
    <col min="15882" max="15882" width="9.28515625" style="385" customWidth="1"/>
    <col min="15883" max="15883" width="10.5703125" style="385" customWidth="1"/>
    <col min="15884" max="15884" width="8.7109375" style="385" customWidth="1"/>
    <col min="15885" max="15885" width="7.42578125" style="385" customWidth="1"/>
    <col min="15886" max="15886" width="8.5703125" style="385" customWidth="1"/>
    <col min="15887" max="15887" width="8.7109375" style="385" customWidth="1"/>
    <col min="15888" max="15888" width="8.5703125" style="385" customWidth="1"/>
    <col min="15889" max="15889" width="7.85546875" style="385" customWidth="1"/>
    <col min="15890" max="15890" width="8.5703125" style="385" customWidth="1"/>
    <col min="15891" max="15892" width="10.5703125" style="385" customWidth="1"/>
    <col min="15893" max="15893" width="11.140625" style="385" customWidth="1"/>
    <col min="15894" max="15894" width="10.7109375" style="385" bestFit="1" customWidth="1"/>
    <col min="15895" max="16129" width="9.140625" style="385"/>
    <col min="16130" max="16130" width="11.28515625" style="385" customWidth="1"/>
    <col min="16131" max="16131" width="9.7109375" style="385" customWidth="1"/>
    <col min="16132" max="16132" width="8.140625" style="385" customWidth="1"/>
    <col min="16133" max="16133" width="7.42578125" style="385" customWidth="1"/>
    <col min="16134" max="16134" width="9.140625" style="385" customWidth="1"/>
    <col min="16135" max="16135" width="9.5703125" style="385" customWidth="1"/>
    <col min="16136" max="16136" width="8.140625" style="385" customWidth="1"/>
    <col min="16137" max="16137" width="6.85546875" style="385" customWidth="1"/>
    <col min="16138" max="16138" width="9.28515625" style="385" customWidth="1"/>
    <col min="16139" max="16139" width="10.5703125" style="385" customWidth="1"/>
    <col min="16140" max="16140" width="8.7109375" style="385" customWidth="1"/>
    <col min="16141" max="16141" width="7.42578125" style="385" customWidth="1"/>
    <col min="16142" max="16142" width="8.5703125" style="385" customWidth="1"/>
    <col min="16143" max="16143" width="8.7109375" style="385" customWidth="1"/>
    <col min="16144" max="16144" width="8.5703125" style="385" customWidth="1"/>
    <col min="16145" max="16145" width="7.85546875" style="385" customWidth="1"/>
    <col min="16146" max="16146" width="8.5703125" style="385" customWidth="1"/>
    <col min="16147" max="16148" width="10.5703125" style="385" customWidth="1"/>
    <col min="16149" max="16149" width="11.140625" style="385" customWidth="1"/>
    <col min="16150" max="16150" width="10.7109375" style="385" bestFit="1" customWidth="1"/>
    <col min="16151" max="16384" width="9.140625" style="385"/>
  </cols>
  <sheetData>
    <row r="1" spans="1:24" s="365" customFormat="1" ht="15.75">
      <c r="C1" s="35"/>
      <c r="D1" s="35"/>
      <c r="E1" s="35"/>
      <c r="F1" s="35"/>
      <c r="G1" s="35"/>
      <c r="H1" s="35"/>
      <c r="I1" s="69" t="s">
        <v>0</v>
      </c>
      <c r="J1" s="69"/>
      <c r="S1" s="366"/>
      <c r="T1" s="366"/>
      <c r="U1" s="1092" t="s">
        <v>1011</v>
      </c>
      <c r="V1" s="1092"/>
      <c r="W1" s="33"/>
      <c r="X1" s="33"/>
    </row>
    <row r="2" spans="1:24" s="365" customFormat="1" ht="20.25">
      <c r="E2" s="935" t="s">
        <v>857</v>
      </c>
      <c r="F2" s="935"/>
      <c r="G2" s="935"/>
      <c r="H2" s="935"/>
      <c r="I2" s="935"/>
      <c r="J2" s="935"/>
      <c r="K2" s="935"/>
      <c r="L2" s="935"/>
      <c r="M2" s="935"/>
      <c r="N2" s="935"/>
      <c r="O2" s="935"/>
      <c r="P2" s="935"/>
    </row>
    <row r="3" spans="1:24" s="365" customFormat="1" ht="20.25">
      <c r="H3" s="34"/>
      <c r="I3" s="34"/>
      <c r="J3" s="34"/>
      <c r="K3" s="34"/>
      <c r="L3" s="34"/>
      <c r="M3" s="34"/>
      <c r="N3" s="34"/>
      <c r="O3" s="34"/>
      <c r="P3" s="34"/>
    </row>
    <row r="4" spans="1:24" ht="15.75">
      <c r="C4" s="936" t="s">
        <v>1012</v>
      </c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36"/>
      <c r="P4" s="936"/>
      <c r="Q4" s="936"/>
      <c r="R4" s="364"/>
      <c r="S4" s="72"/>
      <c r="T4" s="72"/>
      <c r="U4" s="72"/>
      <c r="V4" s="72"/>
      <c r="W4" s="69"/>
    </row>
    <row r="5" spans="1:24">
      <c r="C5" s="386"/>
      <c r="D5" s="386"/>
      <c r="E5" s="386"/>
      <c r="F5" s="386"/>
      <c r="G5" s="386"/>
      <c r="H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</row>
    <row r="6" spans="1:24">
      <c r="A6" s="398" t="s">
        <v>1003</v>
      </c>
      <c r="B6" s="388"/>
    </row>
    <row r="7" spans="1:24">
      <c r="B7" s="389"/>
    </row>
    <row r="8" spans="1:24" s="398" customFormat="1" ht="24.75" customHeight="1">
      <c r="A8" s="922" t="s">
        <v>2</v>
      </c>
      <c r="B8" s="1340" t="s">
        <v>3</v>
      </c>
      <c r="C8" s="1341" t="s">
        <v>1004</v>
      </c>
      <c r="D8" s="1342"/>
      <c r="E8" s="1342"/>
      <c r="F8" s="1342"/>
      <c r="G8" s="1341" t="s">
        <v>1005</v>
      </c>
      <c r="H8" s="1342"/>
      <c r="I8" s="1342"/>
      <c r="J8" s="1342"/>
      <c r="K8" s="1341" t="s">
        <v>1006</v>
      </c>
      <c r="L8" s="1342"/>
      <c r="M8" s="1342"/>
      <c r="N8" s="1342"/>
      <c r="O8" s="1341" t="s">
        <v>1007</v>
      </c>
      <c r="P8" s="1342"/>
      <c r="Q8" s="1342"/>
      <c r="R8" s="1342"/>
      <c r="S8" s="1343" t="s">
        <v>16</v>
      </c>
      <c r="T8" s="1344"/>
      <c r="U8" s="1344"/>
      <c r="V8" s="1344"/>
    </row>
    <row r="9" spans="1:24" s="390" customFormat="1" ht="29.25" customHeight="1">
      <c r="A9" s="922"/>
      <c r="B9" s="1340"/>
      <c r="C9" s="1326" t="s">
        <v>1008</v>
      </c>
      <c r="D9" s="1328" t="s">
        <v>1009</v>
      </c>
      <c r="E9" s="1329"/>
      <c r="F9" s="1330"/>
      <c r="G9" s="1326" t="s">
        <v>1008</v>
      </c>
      <c r="H9" s="1328" t="s">
        <v>1009</v>
      </c>
      <c r="I9" s="1329"/>
      <c r="J9" s="1330"/>
      <c r="K9" s="1326" t="s">
        <v>1008</v>
      </c>
      <c r="L9" s="1328" t="s">
        <v>1009</v>
      </c>
      <c r="M9" s="1329"/>
      <c r="N9" s="1330"/>
      <c r="O9" s="1326" t="s">
        <v>1008</v>
      </c>
      <c r="P9" s="1328" t="s">
        <v>1009</v>
      </c>
      <c r="Q9" s="1329"/>
      <c r="R9" s="1330"/>
      <c r="S9" s="1326" t="s">
        <v>1008</v>
      </c>
      <c r="T9" s="1328" t="s">
        <v>1009</v>
      </c>
      <c r="U9" s="1329"/>
      <c r="V9" s="1330"/>
    </row>
    <row r="10" spans="1:24" s="390" customFormat="1" ht="46.5" customHeight="1">
      <c r="A10" s="922"/>
      <c r="B10" s="1340"/>
      <c r="C10" s="1327"/>
      <c r="D10" s="486" t="s">
        <v>1010</v>
      </c>
      <c r="E10" s="486" t="s">
        <v>185</v>
      </c>
      <c r="F10" s="486" t="s">
        <v>16</v>
      </c>
      <c r="G10" s="1327"/>
      <c r="H10" s="486" t="s">
        <v>1010</v>
      </c>
      <c r="I10" s="486" t="s">
        <v>185</v>
      </c>
      <c r="J10" s="486" t="s">
        <v>16</v>
      </c>
      <c r="K10" s="1327"/>
      <c r="L10" s="486" t="s">
        <v>1010</v>
      </c>
      <c r="M10" s="486" t="s">
        <v>185</v>
      </c>
      <c r="N10" s="486" t="s">
        <v>16</v>
      </c>
      <c r="O10" s="1327"/>
      <c r="P10" s="486" t="s">
        <v>1010</v>
      </c>
      <c r="Q10" s="486" t="s">
        <v>185</v>
      </c>
      <c r="R10" s="486" t="s">
        <v>16</v>
      </c>
      <c r="S10" s="1327"/>
      <c r="T10" s="486" t="s">
        <v>1010</v>
      </c>
      <c r="U10" s="486" t="s">
        <v>185</v>
      </c>
      <c r="V10" s="486" t="s">
        <v>16</v>
      </c>
    </row>
    <row r="11" spans="1:24" s="402" customFormat="1" ht="16.149999999999999" customHeight="1">
      <c r="A11" s="400">
        <v>1</v>
      </c>
      <c r="B11" s="401">
        <v>2</v>
      </c>
      <c r="C11" s="401">
        <v>3</v>
      </c>
      <c r="D11" s="400">
        <v>4</v>
      </c>
      <c r="E11" s="401">
        <v>5</v>
      </c>
      <c r="F11" s="401">
        <v>6</v>
      </c>
      <c r="G11" s="400">
        <v>7</v>
      </c>
      <c r="H11" s="401">
        <v>8</v>
      </c>
      <c r="I11" s="401">
        <v>9</v>
      </c>
      <c r="J11" s="400">
        <v>10</v>
      </c>
      <c r="K11" s="401">
        <v>11</v>
      </c>
      <c r="L11" s="401">
        <v>12</v>
      </c>
      <c r="M11" s="400">
        <v>13</v>
      </c>
      <c r="N11" s="401">
        <v>14</v>
      </c>
      <c r="O11" s="401">
        <v>15</v>
      </c>
      <c r="P11" s="400">
        <v>16</v>
      </c>
      <c r="Q11" s="401">
        <v>17</v>
      </c>
      <c r="R11" s="401">
        <v>18</v>
      </c>
      <c r="S11" s="400">
        <v>19</v>
      </c>
      <c r="T11" s="401">
        <v>20</v>
      </c>
      <c r="U11" s="401">
        <v>21</v>
      </c>
      <c r="V11" s="400">
        <v>22</v>
      </c>
    </row>
    <row r="12" spans="1:24" ht="15.75">
      <c r="A12" s="396">
        <v>1</v>
      </c>
      <c r="B12" s="423" t="s">
        <v>652</v>
      </c>
      <c r="C12" s="827">
        <v>291</v>
      </c>
      <c r="D12" s="828">
        <f>F12*0.6</f>
        <v>17.46</v>
      </c>
      <c r="E12" s="828">
        <f>F12*0.4</f>
        <v>11.64</v>
      </c>
      <c r="F12" s="828">
        <f>C12*10000/100000</f>
        <v>29.1</v>
      </c>
      <c r="G12" s="827">
        <v>102</v>
      </c>
      <c r="H12" s="828">
        <f>J12*0.6</f>
        <v>9.18</v>
      </c>
      <c r="I12" s="828">
        <f>J12*0.4</f>
        <v>6.120000000000001</v>
      </c>
      <c r="J12" s="828">
        <f>G12*15000/100000</f>
        <v>15.3</v>
      </c>
      <c r="K12" s="827">
        <v>78</v>
      </c>
      <c r="L12" s="828">
        <f>N12*0.6</f>
        <v>9.36</v>
      </c>
      <c r="M12" s="828">
        <f>N12*0.4</f>
        <v>6.24</v>
      </c>
      <c r="N12" s="828">
        <f>K12*20000/100000</f>
        <v>15.6</v>
      </c>
      <c r="O12" s="827">
        <v>120</v>
      </c>
      <c r="P12" s="828">
        <f>R12*0.6</f>
        <v>18</v>
      </c>
      <c r="Q12" s="828">
        <f>R12*0.4</f>
        <v>12</v>
      </c>
      <c r="R12" s="828">
        <f>O12*25000/100000</f>
        <v>30</v>
      </c>
      <c r="S12" s="829">
        <f>O12+K12+G12+C12</f>
        <v>591</v>
      </c>
      <c r="T12" s="830">
        <f>D12+H12+L12+P12</f>
        <v>54</v>
      </c>
      <c r="U12" s="830">
        <f>E12+I12+M12+Q12</f>
        <v>36</v>
      </c>
      <c r="V12" s="830">
        <f t="shared" ref="V12:V36" si="0">SUM(T12:U12)</f>
        <v>90</v>
      </c>
    </row>
    <row r="13" spans="1:24" ht="15.75">
      <c r="A13" s="396">
        <v>2</v>
      </c>
      <c r="B13" s="423" t="s">
        <v>653</v>
      </c>
      <c r="C13" s="827">
        <v>1528</v>
      </c>
      <c r="D13" s="828">
        <f t="shared" ref="D13:D36" si="1">F13*0.6</f>
        <v>91.68</v>
      </c>
      <c r="E13" s="828">
        <f t="shared" ref="E13:E36" si="2">F13*0.4</f>
        <v>61.120000000000005</v>
      </c>
      <c r="F13" s="828">
        <f t="shared" ref="F13:F35" si="3">C13*10000/100000</f>
        <v>152.80000000000001</v>
      </c>
      <c r="G13" s="827">
        <v>143</v>
      </c>
      <c r="H13" s="828">
        <f t="shared" ref="H13:H36" si="4">J13*0.6</f>
        <v>12.87</v>
      </c>
      <c r="I13" s="828">
        <f t="shared" ref="I13:I36" si="5">J13*0.4</f>
        <v>8.58</v>
      </c>
      <c r="J13" s="828">
        <f t="shared" ref="J13:J35" si="6">G13*15000/100000</f>
        <v>21.45</v>
      </c>
      <c r="K13" s="827">
        <v>322</v>
      </c>
      <c r="L13" s="828">
        <f t="shared" ref="L13:L36" si="7">N13*0.6</f>
        <v>38.64</v>
      </c>
      <c r="M13" s="828">
        <f t="shared" ref="M13:M36" si="8">N13*0.4</f>
        <v>25.760000000000005</v>
      </c>
      <c r="N13" s="828">
        <f t="shared" ref="N13:N36" si="9">K13*20000/100000</f>
        <v>64.400000000000006</v>
      </c>
      <c r="O13" s="827">
        <v>378</v>
      </c>
      <c r="P13" s="828">
        <f t="shared" ref="P13:P36" si="10">R13*0.6</f>
        <v>56.699999999999996</v>
      </c>
      <c r="Q13" s="828">
        <f t="shared" ref="Q13:Q36" si="11">R13*0.4</f>
        <v>37.800000000000004</v>
      </c>
      <c r="R13" s="828">
        <f t="shared" ref="R13:R35" si="12">O13*25000/100000</f>
        <v>94.5</v>
      </c>
      <c r="S13" s="829">
        <f t="shared" ref="S13:S35" si="13">O13+K13+G13+C13</f>
        <v>2371</v>
      </c>
      <c r="T13" s="830">
        <f t="shared" ref="T13:T35" si="14">D13+H13+L13+P13</f>
        <v>199.89</v>
      </c>
      <c r="U13" s="830">
        <f t="shared" ref="U13:U35" si="15">E13+I13+M13+Q13</f>
        <v>133.26000000000002</v>
      </c>
      <c r="V13" s="830">
        <f t="shared" si="0"/>
        <v>333.15</v>
      </c>
    </row>
    <row r="14" spans="1:24" ht="15.75">
      <c r="A14" s="396">
        <v>3</v>
      </c>
      <c r="B14" s="423" t="s">
        <v>654</v>
      </c>
      <c r="C14" s="827">
        <v>600</v>
      </c>
      <c r="D14" s="828">
        <f t="shared" si="1"/>
        <v>36</v>
      </c>
      <c r="E14" s="828">
        <f t="shared" si="2"/>
        <v>24</v>
      </c>
      <c r="F14" s="828">
        <f t="shared" si="3"/>
        <v>60</v>
      </c>
      <c r="G14" s="827">
        <v>422</v>
      </c>
      <c r="H14" s="828">
        <f t="shared" si="4"/>
        <v>37.979999999999997</v>
      </c>
      <c r="I14" s="828">
        <f t="shared" si="5"/>
        <v>25.32</v>
      </c>
      <c r="J14" s="828">
        <f t="shared" si="6"/>
        <v>63.3</v>
      </c>
      <c r="K14" s="827">
        <v>460</v>
      </c>
      <c r="L14" s="828">
        <f t="shared" si="7"/>
        <v>55.199999999999996</v>
      </c>
      <c r="M14" s="828">
        <f t="shared" si="8"/>
        <v>36.800000000000004</v>
      </c>
      <c r="N14" s="828">
        <f t="shared" si="9"/>
        <v>92</v>
      </c>
      <c r="O14" s="827">
        <v>482</v>
      </c>
      <c r="P14" s="828">
        <f t="shared" si="10"/>
        <v>72.3</v>
      </c>
      <c r="Q14" s="828">
        <f t="shared" si="11"/>
        <v>48.2</v>
      </c>
      <c r="R14" s="828">
        <f t="shared" si="12"/>
        <v>120.5</v>
      </c>
      <c r="S14" s="829">
        <f t="shared" si="13"/>
        <v>1964</v>
      </c>
      <c r="T14" s="830">
        <f t="shared" si="14"/>
        <v>201.47999999999996</v>
      </c>
      <c r="U14" s="830">
        <f t="shared" si="15"/>
        <v>134.32</v>
      </c>
      <c r="V14" s="830">
        <f t="shared" si="0"/>
        <v>335.79999999999995</v>
      </c>
    </row>
    <row r="15" spans="1:24" ht="15.75">
      <c r="A15" s="396">
        <v>4</v>
      </c>
      <c r="B15" s="423" t="s">
        <v>655</v>
      </c>
      <c r="C15" s="827">
        <v>322</v>
      </c>
      <c r="D15" s="828">
        <f t="shared" si="1"/>
        <v>19.32</v>
      </c>
      <c r="E15" s="828">
        <f t="shared" si="2"/>
        <v>12.880000000000003</v>
      </c>
      <c r="F15" s="828">
        <f t="shared" si="3"/>
        <v>32.200000000000003</v>
      </c>
      <c r="G15" s="827">
        <v>906</v>
      </c>
      <c r="H15" s="828">
        <f t="shared" si="4"/>
        <v>81.540000000000006</v>
      </c>
      <c r="I15" s="828">
        <f t="shared" si="5"/>
        <v>54.360000000000007</v>
      </c>
      <c r="J15" s="828">
        <f t="shared" si="6"/>
        <v>135.9</v>
      </c>
      <c r="K15" s="827">
        <v>328</v>
      </c>
      <c r="L15" s="828">
        <f t="shared" si="7"/>
        <v>39.359999999999992</v>
      </c>
      <c r="M15" s="828">
        <f t="shared" si="8"/>
        <v>26.24</v>
      </c>
      <c r="N15" s="828">
        <f t="shared" si="9"/>
        <v>65.599999999999994</v>
      </c>
      <c r="O15" s="827">
        <v>275</v>
      </c>
      <c r="P15" s="828">
        <f t="shared" si="10"/>
        <v>41.25</v>
      </c>
      <c r="Q15" s="828">
        <f t="shared" si="11"/>
        <v>27.5</v>
      </c>
      <c r="R15" s="828">
        <f t="shared" si="12"/>
        <v>68.75</v>
      </c>
      <c r="S15" s="829">
        <f t="shared" si="13"/>
        <v>1831</v>
      </c>
      <c r="T15" s="830">
        <f t="shared" si="14"/>
        <v>181.47</v>
      </c>
      <c r="U15" s="830">
        <f t="shared" si="15"/>
        <v>120.98</v>
      </c>
      <c r="V15" s="830">
        <f t="shared" si="0"/>
        <v>302.45</v>
      </c>
    </row>
    <row r="16" spans="1:24" ht="15.75">
      <c r="A16" s="396">
        <v>5</v>
      </c>
      <c r="B16" s="423" t="s">
        <v>656</v>
      </c>
      <c r="C16" s="827">
        <v>405</v>
      </c>
      <c r="D16" s="828">
        <f t="shared" si="1"/>
        <v>24.3</v>
      </c>
      <c r="E16" s="828">
        <f t="shared" si="2"/>
        <v>16.2</v>
      </c>
      <c r="F16" s="828">
        <f t="shared" si="3"/>
        <v>40.5</v>
      </c>
      <c r="G16" s="827">
        <v>718</v>
      </c>
      <c r="H16" s="828">
        <f t="shared" si="4"/>
        <v>64.62</v>
      </c>
      <c r="I16" s="828">
        <f t="shared" si="5"/>
        <v>43.080000000000005</v>
      </c>
      <c r="J16" s="828">
        <f t="shared" si="6"/>
        <v>107.7</v>
      </c>
      <c r="K16" s="827">
        <v>94</v>
      </c>
      <c r="L16" s="828">
        <f t="shared" si="7"/>
        <v>11.28</v>
      </c>
      <c r="M16" s="828">
        <f t="shared" si="8"/>
        <v>7.5200000000000005</v>
      </c>
      <c r="N16" s="828">
        <f t="shared" si="9"/>
        <v>18.8</v>
      </c>
      <c r="O16" s="827">
        <v>158</v>
      </c>
      <c r="P16" s="828">
        <f t="shared" si="10"/>
        <v>23.7</v>
      </c>
      <c r="Q16" s="828">
        <f t="shared" si="11"/>
        <v>15.8</v>
      </c>
      <c r="R16" s="828">
        <f t="shared" si="12"/>
        <v>39.5</v>
      </c>
      <c r="S16" s="829">
        <f t="shared" si="13"/>
        <v>1375</v>
      </c>
      <c r="T16" s="830">
        <f t="shared" si="14"/>
        <v>123.9</v>
      </c>
      <c r="U16" s="830">
        <f t="shared" si="15"/>
        <v>82.6</v>
      </c>
      <c r="V16" s="830">
        <f t="shared" si="0"/>
        <v>206.5</v>
      </c>
    </row>
    <row r="17" spans="1:22" ht="15.75">
      <c r="A17" s="396">
        <v>6</v>
      </c>
      <c r="B17" s="423" t="s">
        <v>657</v>
      </c>
      <c r="C17" s="827">
        <v>517</v>
      </c>
      <c r="D17" s="828">
        <f t="shared" si="1"/>
        <v>31.02</v>
      </c>
      <c r="E17" s="828">
        <f t="shared" si="2"/>
        <v>20.680000000000003</v>
      </c>
      <c r="F17" s="828">
        <f t="shared" si="3"/>
        <v>51.7</v>
      </c>
      <c r="G17" s="827">
        <v>57</v>
      </c>
      <c r="H17" s="828">
        <f t="shared" si="4"/>
        <v>5.13</v>
      </c>
      <c r="I17" s="828">
        <f t="shared" si="5"/>
        <v>3.4200000000000004</v>
      </c>
      <c r="J17" s="828">
        <f t="shared" si="6"/>
        <v>8.5500000000000007</v>
      </c>
      <c r="K17" s="827">
        <v>18</v>
      </c>
      <c r="L17" s="828">
        <f t="shared" si="7"/>
        <v>2.16</v>
      </c>
      <c r="M17" s="828">
        <f t="shared" si="8"/>
        <v>1.4400000000000002</v>
      </c>
      <c r="N17" s="828">
        <f t="shared" si="9"/>
        <v>3.6</v>
      </c>
      <c r="O17" s="827">
        <v>24</v>
      </c>
      <c r="P17" s="828">
        <f t="shared" si="10"/>
        <v>3.5999999999999996</v>
      </c>
      <c r="Q17" s="828">
        <f t="shared" si="11"/>
        <v>2.4000000000000004</v>
      </c>
      <c r="R17" s="828">
        <f t="shared" si="12"/>
        <v>6</v>
      </c>
      <c r="S17" s="829">
        <f t="shared" si="13"/>
        <v>616</v>
      </c>
      <c r="T17" s="830">
        <f t="shared" si="14"/>
        <v>41.910000000000004</v>
      </c>
      <c r="U17" s="830">
        <f t="shared" si="15"/>
        <v>27.940000000000005</v>
      </c>
      <c r="V17" s="830">
        <f t="shared" si="0"/>
        <v>69.850000000000009</v>
      </c>
    </row>
    <row r="18" spans="1:22" ht="15.75">
      <c r="A18" s="396">
        <v>7</v>
      </c>
      <c r="B18" s="423" t="s">
        <v>658</v>
      </c>
      <c r="C18" s="827">
        <v>826</v>
      </c>
      <c r="D18" s="828">
        <f t="shared" si="1"/>
        <v>49.559999999999995</v>
      </c>
      <c r="E18" s="828">
        <f t="shared" si="2"/>
        <v>33.04</v>
      </c>
      <c r="F18" s="828">
        <f t="shared" si="3"/>
        <v>82.6</v>
      </c>
      <c r="G18" s="827">
        <v>644</v>
      </c>
      <c r="H18" s="828">
        <f t="shared" si="4"/>
        <v>57.959999999999994</v>
      </c>
      <c r="I18" s="828">
        <f t="shared" si="5"/>
        <v>38.64</v>
      </c>
      <c r="J18" s="828">
        <f t="shared" si="6"/>
        <v>96.6</v>
      </c>
      <c r="K18" s="827">
        <v>370</v>
      </c>
      <c r="L18" s="828">
        <f t="shared" si="7"/>
        <v>44.4</v>
      </c>
      <c r="M18" s="828">
        <f t="shared" si="8"/>
        <v>29.6</v>
      </c>
      <c r="N18" s="828">
        <f t="shared" si="9"/>
        <v>74</v>
      </c>
      <c r="O18" s="827">
        <v>485</v>
      </c>
      <c r="P18" s="828">
        <f t="shared" si="10"/>
        <v>72.75</v>
      </c>
      <c r="Q18" s="828">
        <f t="shared" si="11"/>
        <v>48.5</v>
      </c>
      <c r="R18" s="828">
        <f t="shared" si="12"/>
        <v>121.25</v>
      </c>
      <c r="S18" s="829">
        <f t="shared" si="13"/>
        <v>2325</v>
      </c>
      <c r="T18" s="830">
        <f t="shared" si="14"/>
        <v>224.67</v>
      </c>
      <c r="U18" s="830">
        <f t="shared" si="15"/>
        <v>149.78</v>
      </c>
      <c r="V18" s="830">
        <f t="shared" si="0"/>
        <v>374.45</v>
      </c>
    </row>
    <row r="19" spans="1:22" ht="15.75">
      <c r="A19" s="396">
        <v>8</v>
      </c>
      <c r="B19" s="423" t="s">
        <v>659</v>
      </c>
      <c r="C19" s="827">
        <v>518</v>
      </c>
      <c r="D19" s="828">
        <f t="shared" si="1"/>
        <v>31.08</v>
      </c>
      <c r="E19" s="828">
        <f t="shared" si="2"/>
        <v>20.72</v>
      </c>
      <c r="F19" s="828">
        <f t="shared" si="3"/>
        <v>51.8</v>
      </c>
      <c r="G19" s="827">
        <v>568</v>
      </c>
      <c r="H19" s="828">
        <f t="shared" si="4"/>
        <v>51.12</v>
      </c>
      <c r="I19" s="828">
        <f t="shared" si="5"/>
        <v>34.080000000000005</v>
      </c>
      <c r="J19" s="828">
        <f t="shared" si="6"/>
        <v>85.2</v>
      </c>
      <c r="K19" s="827">
        <v>414</v>
      </c>
      <c r="L19" s="828">
        <f t="shared" si="7"/>
        <v>49.68</v>
      </c>
      <c r="M19" s="828">
        <f t="shared" si="8"/>
        <v>33.119999999999997</v>
      </c>
      <c r="N19" s="828">
        <f t="shared" si="9"/>
        <v>82.8</v>
      </c>
      <c r="O19" s="827">
        <v>464</v>
      </c>
      <c r="P19" s="828">
        <f t="shared" si="10"/>
        <v>69.599999999999994</v>
      </c>
      <c r="Q19" s="828">
        <f t="shared" si="11"/>
        <v>46.400000000000006</v>
      </c>
      <c r="R19" s="828">
        <f t="shared" si="12"/>
        <v>116</v>
      </c>
      <c r="S19" s="829">
        <f t="shared" si="13"/>
        <v>1964</v>
      </c>
      <c r="T19" s="830">
        <f t="shared" si="14"/>
        <v>201.48</v>
      </c>
      <c r="U19" s="830">
        <f t="shared" si="15"/>
        <v>134.32</v>
      </c>
      <c r="V19" s="830">
        <f t="shared" si="0"/>
        <v>335.79999999999995</v>
      </c>
    </row>
    <row r="20" spans="1:22" ht="15.75">
      <c r="A20" s="396">
        <v>9</v>
      </c>
      <c r="B20" s="423" t="s">
        <v>660</v>
      </c>
      <c r="C20" s="827">
        <v>379</v>
      </c>
      <c r="D20" s="828">
        <f t="shared" si="1"/>
        <v>22.74</v>
      </c>
      <c r="E20" s="828">
        <f t="shared" si="2"/>
        <v>15.16</v>
      </c>
      <c r="F20" s="828">
        <f t="shared" si="3"/>
        <v>37.9</v>
      </c>
      <c r="G20" s="827">
        <v>7</v>
      </c>
      <c r="H20" s="828">
        <f t="shared" si="4"/>
        <v>0.63</v>
      </c>
      <c r="I20" s="828">
        <f t="shared" si="5"/>
        <v>0.42000000000000004</v>
      </c>
      <c r="J20" s="828">
        <f t="shared" si="6"/>
        <v>1.05</v>
      </c>
      <c r="K20" s="827">
        <v>123</v>
      </c>
      <c r="L20" s="828">
        <f t="shared" si="7"/>
        <v>14.76</v>
      </c>
      <c r="M20" s="828">
        <f t="shared" si="8"/>
        <v>9.8400000000000016</v>
      </c>
      <c r="N20" s="828">
        <f t="shared" si="9"/>
        <v>24.6</v>
      </c>
      <c r="O20" s="827">
        <v>213</v>
      </c>
      <c r="P20" s="828">
        <f t="shared" si="10"/>
        <v>31.95</v>
      </c>
      <c r="Q20" s="828">
        <f t="shared" si="11"/>
        <v>21.3</v>
      </c>
      <c r="R20" s="828">
        <f t="shared" si="12"/>
        <v>53.25</v>
      </c>
      <c r="S20" s="829">
        <f t="shared" si="13"/>
        <v>722</v>
      </c>
      <c r="T20" s="830">
        <f t="shared" si="14"/>
        <v>70.08</v>
      </c>
      <c r="U20" s="830">
        <f t="shared" si="15"/>
        <v>46.72</v>
      </c>
      <c r="V20" s="830">
        <f t="shared" si="0"/>
        <v>116.8</v>
      </c>
    </row>
    <row r="21" spans="1:22" ht="15.75">
      <c r="A21" s="396">
        <v>10</v>
      </c>
      <c r="B21" s="423" t="s">
        <v>661</v>
      </c>
      <c r="C21" s="827">
        <v>808</v>
      </c>
      <c r="D21" s="828">
        <f t="shared" si="1"/>
        <v>48.48</v>
      </c>
      <c r="E21" s="828">
        <f t="shared" si="2"/>
        <v>32.32</v>
      </c>
      <c r="F21" s="828">
        <f t="shared" si="3"/>
        <v>80.8</v>
      </c>
      <c r="G21" s="827">
        <v>135</v>
      </c>
      <c r="H21" s="828">
        <f t="shared" si="4"/>
        <v>12.15</v>
      </c>
      <c r="I21" s="828">
        <f t="shared" si="5"/>
        <v>8.1</v>
      </c>
      <c r="J21" s="828">
        <f t="shared" si="6"/>
        <v>20.25</v>
      </c>
      <c r="K21" s="827">
        <v>32</v>
      </c>
      <c r="L21" s="828">
        <f t="shared" si="7"/>
        <v>3.84</v>
      </c>
      <c r="M21" s="828">
        <f t="shared" si="8"/>
        <v>2.5600000000000005</v>
      </c>
      <c r="N21" s="828">
        <f t="shared" si="9"/>
        <v>6.4</v>
      </c>
      <c r="O21" s="827">
        <v>106</v>
      </c>
      <c r="P21" s="828">
        <f t="shared" si="10"/>
        <v>15.899999999999999</v>
      </c>
      <c r="Q21" s="828">
        <f t="shared" si="11"/>
        <v>10.600000000000001</v>
      </c>
      <c r="R21" s="828">
        <f t="shared" si="12"/>
        <v>26.5</v>
      </c>
      <c r="S21" s="829">
        <f t="shared" si="13"/>
        <v>1081</v>
      </c>
      <c r="T21" s="830">
        <f t="shared" si="14"/>
        <v>80.37</v>
      </c>
      <c r="U21" s="830">
        <f t="shared" si="15"/>
        <v>53.580000000000005</v>
      </c>
      <c r="V21" s="830">
        <f t="shared" si="0"/>
        <v>133.95000000000002</v>
      </c>
    </row>
    <row r="22" spans="1:22" ht="15.75">
      <c r="A22" s="396">
        <v>11</v>
      </c>
      <c r="B22" s="423" t="s">
        <v>662</v>
      </c>
      <c r="C22" s="827">
        <v>190</v>
      </c>
      <c r="D22" s="828">
        <f t="shared" si="1"/>
        <v>11.4</v>
      </c>
      <c r="E22" s="828">
        <f t="shared" si="2"/>
        <v>7.6000000000000005</v>
      </c>
      <c r="F22" s="828">
        <f t="shared" si="3"/>
        <v>19</v>
      </c>
      <c r="G22" s="827">
        <v>55</v>
      </c>
      <c r="H22" s="828">
        <f t="shared" si="4"/>
        <v>4.95</v>
      </c>
      <c r="I22" s="828">
        <f t="shared" si="5"/>
        <v>3.3000000000000003</v>
      </c>
      <c r="J22" s="828">
        <f t="shared" si="6"/>
        <v>8.25</v>
      </c>
      <c r="K22" s="827">
        <v>12</v>
      </c>
      <c r="L22" s="828">
        <f t="shared" si="7"/>
        <v>1.44</v>
      </c>
      <c r="M22" s="828">
        <f t="shared" si="8"/>
        <v>0.96</v>
      </c>
      <c r="N22" s="828">
        <f t="shared" si="9"/>
        <v>2.4</v>
      </c>
      <c r="O22" s="827">
        <v>12</v>
      </c>
      <c r="P22" s="828">
        <f t="shared" si="10"/>
        <v>1.7999999999999998</v>
      </c>
      <c r="Q22" s="828">
        <f t="shared" si="11"/>
        <v>1.2000000000000002</v>
      </c>
      <c r="R22" s="828">
        <f t="shared" si="12"/>
        <v>3</v>
      </c>
      <c r="S22" s="829">
        <f t="shared" si="13"/>
        <v>269</v>
      </c>
      <c r="T22" s="830">
        <f t="shared" si="14"/>
        <v>19.590000000000003</v>
      </c>
      <c r="U22" s="830">
        <f t="shared" si="15"/>
        <v>13.059999999999999</v>
      </c>
      <c r="V22" s="830">
        <f t="shared" si="0"/>
        <v>32.650000000000006</v>
      </c>
    </row>
    <row r="23" spans="1:22" ht="15.75">
      <c r="A23" s="396">
        <v>12</v>
      </c>
      <c r="B23" s="423" t="s">
        <v>663</v>
      </c>
      <c r="C23" s="827">
        <v>669</v>
      </c>
      <c r="D23" s="828">
        <f t="shared" si="1"/>
        <v>40.14</v>
      </c>
      <c r="E23" s="828">
        <f t="shared" si="2"/>
        <v>26.760000000000005</v>
      </c>
      <c r="F23" s="828">
        <f t="shared" si="3"/>
        <v>66.900000000000006</v>
      </c>
      <c r="G23" s="827">
        <v>93</v>
      </c>
      <c r="H23" s="828">
        <f t="shared" si="4"/>
        <v>8.3699999999999992</v>
      </c>
      <c r="I23" s="828">
        <f t="shared" si="5"/>
        <v>5.58</v>
      </c>
      <c r="J23" s="828">
        <f t="shared" si="6"/>
        <v>13.95</v>
      </c>
      <c r="K23" s="827">
        <v>162</v>
      </c>
      <c r="L23" s="828">
        <f t="shared" si="7"/>
        <v>19.439999999999998</v>
      </c>
      <c r="M23" s="828">
        <f t="shared" si="8"/>
        <v>12.96</v>
      </c>
      <c r="N23" s="828">
        <f t="shared" si="9"/>
        <v>32.4</v>
      </c>
      <c r="O23" s="827">
        <v>275</v>
      </c>
      <c r="P23" s="828">
        <f t="shared" si="10"/>
        <v>41.25</v>
      </c>
      <c r="Q23" s="828">
        <f t="shared" si="11"/>
        <v>27.5</v>
      </c>
      <c r="R23" s="828">
        <f t="shared" si="12"/>
        <v>68.75</v>
      </c>
      <c r="S23" s="829">
        <f t="shared" si="13"/>
        <v>1199</v>
      </c>
      <c r="T23" s="830">
        <f t="shared" si="14"/>
        <v>109.19999999999999</v>
      </c>
      <c r="U23" s="830">
        <f t="shared" si="15"/>
        <v>72.800000000000011</v>
      </c>
      <c r="V23" s="830">
        <f t="shared" si="0"/>
        <v>182</v>
      </c>
    </row>
    <row r="24" spans="1:22" ht="15.75">
      <c r="A24" s="396">
        <v>13</v>
      </c>
      <c r="B24" s="423" t="s">
        <v>664</v>
      </c>
      <c r="C24" s="827">
        <v>293</v>
      </c>
      <c r="D24" s="828">
        <f t="shared" si="1"/>
        <v>17.579999999999998</v>
      </c>
      <c r="E24" s="828">
        <f t="shared" si="2"/>
        <v>11.72</v>
      </c>
      <c r="F24" s="828">
        <f t="shared" si="3"/>
        <v>29.3</v>
      </c>
      <c r="G24" s="827">
        <v>350</v>
      </c>
      <c r="H24" s="828">
        <f t="shared" si="4"/>
        <v>31.5</v>
      </c>
      <c r="I24" s="828">
        <f t="shared" si="5"/>
        <v>21</v>
      </c>
      <c r="J24" s="828">
        <f t="shared" si="6"/>
        <v>52.5</v>
      </c>
      <c r="K24" s="827">
        <v>541</v>
      </c>
      <c r="L24" s="828">
        <f t="shared" si="7"/>
        <v>64.92</v>
      </c>
      <c r="M24" s="828">
        <f t="shared" si="8"/>
        <v>43.28</v>
      </c>
      <c r="N24" s="828">
        <f t="shared" si="9"/>
        <v>108.2</v>
      </c>
      <c r="O24" s="827">
        <v>590</v>
      </c>
      <c r="P24" s="828">
        <f t="shared" si="10"/>
        <v>88.5</v>
      </c>
      <c r="Q24" s="828">
        <f t="shared" si="11"/>
        <v>59</v>
      </c>
      <c r="R24" s="828">
        <f t="shared" si="12"/>
        <v>147.5</v>
      </c>
      <c r="S24" s="829">
        <f t="shared" si="13"/>
        <v>1774</v>
      </c>
      <c r="T24" s="830">
        <f t="shared" si="14"/>
        <v>202.5</v>
      </c>
      <c r="U24" s="830">
        <f t="shared" si="15"/>
        <v>135</v>
      </c>
      <c r="V24" s="830">
        <f t="shared" si="0"/>
        <v>337.5</v>
      </c>
    </row>
    <row r="25" spans="1:22" ht="15.75">
      <c r="A25" s="396">
        <v>14</v>
      </c>
      <c r="B25" s="423" t="s">
        <v>665</v>
      </c>
      <c r="C25" s="827">
        <v>368</v>
      </c>
      <c r="D25" s="828">
        <f t="shared" si="1"/>
        <v>22.08</v>
      </c>
      <c r="E25" s="828">
        <f t="shared" si="2"/>
        <v>14.719999999999999</v>
      </c>
      <c r="F25" s="828">
        <f t="shared" si="3"/>
        <v>36.799999999999997</v>
      </c>
      <c r="G25" s="827">
        <v>183</v>
      </c>
      <c r="H25" s="828">
        <f t="shared" si="4"/>
        <v>16.47</v>
      </c>
      <c r="I25" s="828">
        <f t="shared" si="5"/>
        <v>10.98</v>
      </c>
      <c r="J25" s="828">
        <f t="shared" si="6"/>
        <v>27.45</v>
      </c>
      <c r="K25" s="827">
        <v>1034</v>
      </c>
      <c r="L25" s="828">
        <f t="shared" si="7"/>
        <v>124.08</v>
      </c>
      <c r="M25" s="828">
        <f t="shared" si="8"/>
        <v>82.720000000000013</v>
      </c>
      <c r="N25" s="828">
        <f t="shared" si="9"/>
        <v>206.8</v>
      </c>
      <c r="O25" s="827">
        <v>558</v>
      </c>
      <c r="P25" s="828">
        <f t="shared" si="10"/>
        <v>83.7</v>
      </c>
      <c r="Q25" s="828">
        <f t="shared" si="11"/>
        <v>55.800000000000004</v>
      </c>
      <c r="R25" s="828">
        <f t="shared" si="12"/>
        <v>139.5</v>
      </c>
      <c r="S25" s="829">
        <f t="shared" si="13"/>
        <v>2143</v>
      </c>
      <c r="T25" s="830">
        <f t="shared" si="14"/>
        <v>246.32999999999998</v>
      </c>
      <c r="U25" s="830">
        <f t="shared" si="15"/>
        <v>164.22000000000003</v>
      </c>
      <c r="V25" s="830">
        <f t="shared" si="0"/>
        <v>410.55</v>
      </c>
    </row>
    <row r="26" spans="1:22" ht="15.75">
      <c r="A26" s="396">
        <v>15</v>
      </c>
      <c r="B26" s="423" t="s">
        <v>666</v>
      </c>
      <c r="C26" s="827">
        <v>542</v>
      </c>
      <c r="D26" s="828">
        <f t="shared" si="1"/>
        <v>32.520000000000003</v>
      </c>
      <c r="E26" s="828">
        <f t="shared" si="2"/>
        <v>21.680000000000003</v>
      </c>
      <c r="F26" s="828">
        <f t="shared" si="3"/>
        <v>54.2</v>
      </c>
      <c r="G26" s="827">
        <v>792</v>
      </c>
      <c r="H26" s="828">
        <f t="shared" si="4"/>
        <v>71.28</v>
      </c>
      <c r="I26" s="828">
        <f t="shared" si="5"/>
        <v>47.52</v>
      </c>
      <c r="J26" s="828">
        <f t="shared" si="6"/>
        <v>118.8</v>
      </c>
      <c r="K26" s="827">
        <v>526</v>
      </c>
      <c r="L26" s="828">
        <f t="shared" si="7"/>
        <v>63.12</v>
      </c>
      <c r="M26" s="828">
        <f t="shared" si="8"/>
        <v>42.080000000000005</v>
      </c>
      <c r="N26" s="828">
        <f t="shared" si="9"/>
        <v>105.2</v>
      </c>
      <c r="O26" s="827">
        <v>504</v>
      </c>
      <c r="P26" s="828">
        <f t="shared" si="10"/>
        <v>75.599999999999994</v>
      </c>
      <c r="Q26" s="828">
        <f t="shared" si="11"/>
        <v>50.400000000000006</v>
      </c>
      <c r="R26" s="828">
        <f t="shared" si="12"/>
        <v>126</v>
      </c>
      <c r="S26" s="829">
        <f t="shared" si="13"/>
        <v>2364</v>
      </c>
      <c r="T26" s="830">
        <f t="shared" si="14"/>
        <v>242.52</v>
      </c>
      <c r="U26" s="830">
        <f t="shared" si="15"/>
        <v>161.68</v>
      </c>
      <c r="V26" s="830">
        <f t="shared" si="0"/>
        <v>404.20000000000005</v>
      </c>
    </row>
    <row r="27" spans="1:22" ht="15.75">
      <c r="A27" s="396">
        <v>16</v>
      </c>
      <c r="B27" s="423" t="s">
        <v>667</v>
      </c>
      <c r="C27" s="827">
        <v>846</v>
      </c>
      <c r="D27" s="828">
        <f t="shared" si="1"/>
        <v>50.76</v>
      </c>
      <c r="E27" s="828">
        <f t="shared" si="2"/>
        <v>33.839999999999996</v>
      </c>
      <c r="F27" s="828">
        <f t="shared" si="3"/>
        <v>84.6</v>
      </c>
      <c r="G27" s="827">
        <v>1321</v>
      </c>
      <c r="H27" s="828">
        <f t="shared" si="4"/>
        <v>118.89</v>
      </c>
      <c r="I27" s="828">
        <f t="shared" si="5"/>
        <v>79.260000000000005</v>
      </c>
      <c r="J27" s="828">
        <f t="shared" si="6"/>
        <v>198.15</v>
      </c>
      <c r="K27" s="827">
        <v>805</v>
      </c>
      <c r="L27" s="828">
        <f t="shared" si="7"/>
        <v>96.6</v>
      </c>
      <c r="M27" s="828">
        <f t="shared" si="8"/>
        <v>64.400000000000006</v>
      </c>
      <c r="N27" s="828">
        <f t="shared" si="9"/>
        <v>161</v>
      </c>
      <c r="O27" s="827">
        <v>596</v>
      </c>
      <c r="P27" s="828">
        <f t="shared" si="10"/>
        <v>89.399999999999991</v>
      </c>
      <c r="Q27" s="828">
        <f t="shared" si="11"/>
        <v>59.6</v>
      </c>
      <c r="R27" s="828">
        <f t="shared" si="12"/>
        <v>149</v>
      </c>
      <c r="S27" s="829">
        <f t="shared" si="13"/>
        <v>3568</v>
      </c>
      <c r="T27" s="830">
        <f t="shared" si="14"/>
        <v>355.65</v>
      </c>
      <c r="U27" s="830">
        <f t="shared" si="15"/>
        <v>237.1</v>
      </c>
      <c r="V27" s="830">
        <f t="shared" si="0"/>
        <v>592.75</v>
      </c>
    </row>
    <row r="28" spans="1:22" ht="15.75">
      <c r="A28" s="396">
        <v>17</v>
      </c>
      <c r="B28" s="423" t="s">
        <v>668</v>
      </c>
      <c r="C28" s="827">
        <v>178</v>
      </c>
      <c r="D28" s="828">
        <f t="shared" si="1"/>
        <v>10.68</v>
      </c>
      <c r="E28" s="828">
        <f t="shared" si="2"/>
        <v>7.120000000000001</v>
      </c>
      <c r="F28" s="828">
        <f t="shared" si="3"/>
        <v>17.8</v>
      </c>
      <c r="G28" s="827">
        <v>151</v>
      </c>
      <c r="H28" s="828">
        <f t="shared" si="4"/>
        <v>13.589999999999998</v>
      </c>
      <c r="I28" s="828">
        <f t="shared" si="5"/>
        <v>9.06</v>
      </c>
      <c r="J28" s="828">
        <f t="shared" si="6"/>
        <v>22.65</v>
      </c>
      <c r="K28" s="827">
        <v>195</v>
      </c>
      <c r="L28" s="828">
        <f t="shared" si="7"/>
        <v>23.4</v>
      </c>
      <c r="M28" s="828">
        <f t="shared" si="8"/>
        <v>15.600000000000001</v>
      </c>
      <c r="N28" s="828">
        <f t="shared" si="9"/>
        <v>39</v>
      </c>
      <c r="O28" s="827">
        <v>274</v>
      </c>
      <c r="P28" s="828">
        <f t="shared" si="10"/>
        <v>41.1</v>
      </c>
      <c r="Q28" s="828">
        <f t="shared" si="11"/>
        <v>27.400000000000002</v>
      </c>
      <c r="R28" s="828">
        <f t="shared" si="12"/>
        <v>68.5</v>
      </c>
      <c r="S28" s="829">
        <f t="shared" si="13"/>
        <v>798</v>
      </c>
      <c r="T28" s="830">
        <f t="shared" si="14"/>
        <v>88.77</v>
      </c>
      <c r="U28" s="830">
        <f t="shared" si="15"/>
        <v>59.180000000000007</v>
      </c>
      <c r="V28" s="830">
        <f t="shared" si="0"/>
        <v>147.94999999999999</v>
      </c>
    </row>
    <row r="29" spans="1:22" ht="15.75">
      <c r="A29" s="396">
        <v>18</v>
      </c>
      <c r="B29" s="423" t="s">
        <v>669</v>
      </c>
      <c r="C29" s="827">
        <v>1380</v>
      </c>
      <c r="D29" s="828">
        <f t="shared" si="1"/>
        <v>82.8</v>
      </c>
      <c r="E29" s="828">
        <f t="shared" si="2"/>
        <v>55.2</v>
      </c>
      <c r="F29" s="828">
        <f t="shared" si="3"/>
        <v>138</v>
      </c>
      <c r="G29" s="827">
        <v>637</v>
      </c>
      <c r="H29" s="828">
        <f t="shared" si="4"/>
        <v>57.33</v>
      </c>
      <c r="I29" s="828">
        <f t="shared" si="5"/>
        <v>38.22</v>
      </c>
      <c r="J29" s="828">
        <f t="shared" si="6"/>
        <v>95.55</v>
      </c>
      <c r="K29" s="827">
        <v>321</v>
      </c>
      <c r="L29" s="828">
        <f t="shared" si="7"/>
        <v>38.520000000000003</v>
      </c>
      <c r="M29" s="828">
        <f t="shared" si="8"/>
        <v>25.680000000000003</v>
      </c>
      <c r="N29" s="828">
        <f t="shared" si="9"/>
        <v>64.2</v>
      </c>
      <c r="O29" s="827">
        <v>506</v>
      </c>
      <c r="P29" s="828">
        <f t="shared" si="10"/>
        <v>75.899999999999991</v>
      </c>
      <c r="Q29" s="828">
        <f t="shared" si="11"/>
        <v>50.6</v>
      </c>
      <c r="R29" s="828">
        <f t="shared" si="12"/>
        <v>126.5</v>
      </c>
      <c r="S29" s="829">
        <f t="shared" si="13"/>
        <v>2844</v>
      </c>
      <c r="T29" s="830">
        <f t="shared" si="14"/>
        <v>254.55</v>
      </c>
      <c r="U29" s="830">
        <f t="shared" si="15"/>
        <v>169.70000000000002</v>
      </c>
      <c r="V29" s="830">
        <f t="shared" si="0"/>
        <v>424.25</v>
      </c>
    </row>
    <row r="30" spans="1:22" ht="15.75">
      <c r="A30" s="396">
        <v>19</v>
      </c>
      <c r="B30" s="423" t="s">
        <v>670</v>
      </c>
      <c r="C30" s="827">
        <v>808</v>
      </c>
      <c r="D30" s="828">
        <f t="shared" si="1"/>
        <v>48.48</v>
      </c>
      <c r="E30" s="828">
        <f t="shared" si="2"/>
        <v>32.32</v>
      </c>
      <c r="F30" s="828">
        <f t="shared" si="3"/>
        <v>80.8</v>
      </c>
      <c r="G30" s="827">
        <v>647</v>
      </c>
      <c r="H30" s="828">
        <f t="shared" si="4"/>
        <v>58.23</v>
      </c>
      <c r="I30" s="828">
        <f t="shared" si="5"/>
        <v>38.82</v>
      </c>
      <c r="J30" s="828">
        <f t="shared" si="6"/>
        <v>97.05</v>
      </c>
      <c r="K30" s="827">
        <v>513</v>
      </c>
      <c r="L30" s="828">
        <f t="shared" si="7"/>
        <v>61.559999999999995</v>
      </c>
      <c r="M30" s="828">
        <f t="shared" si="8"/>
        <v>41.04</v>
      </c>
      <c r="N30" s="828">
        <f t="shared" si="9"/>
        <v>102.6</v>
      </c>
      <c r="O30" s="827">
        <v>503</v>
      </c>
      <c r="P30" s="828">
        <f t="shared" si="10"/>
        <v>75.45</v>
      </c>
      <c r="Q30" s="828">
        <f t="shared" si="11"/>
        <v>50.300000000000004</v>
      </c>
      <c r="R30" s="828">
        <f t="shared" si="12"/>
        <v>125.75</v>
      </c>
      <c r="S30" s="829">
        <f t="shared" si="13"/>
        <v>2471</v>
      </c>
      <c r="T30" s="830">
        <f t="shared" si="14"/>
        <v>243.71999999999997</v>
      </c>
      <c r="U30" s="830">
        <f t="shared" si="15"/>
        <v>162.48000000000002</v>
      </c>
      <c r="V30" s="830">
        <f t="shared" si="0"/>
        <v>406.2</v>
      </c>
    </row>
    <row r="31" spans="1:22" ht="15.75">
      <c r="A31" s="396">
        <v>20</v>
      </c>
      <c r="B31" s="423" t="s">
        <v>671</v>
      </c>
      <c r="C31" s="827">
        <v>951</v>
      </c>
      <c r="D31" s="828">
        <f t="shared" si="1"/>
        <v>57.059999999999995</v>
      </c>
      <c r="E31" s="828">
        <f t="shared" si="2"/>
        <v>38.04</v>
      </c>
      <c r="F31" s="828">
        <f t="shared" si="3"/>
        <v>95.1</v>
      </c>
      <c r="G31" s="827">
        <v>341</v>
      </c>
      <c r="H31" s="828">
        <f t="shared" si="4"/>
        <v>30.689999999999998</v>
      </c>
      <c r="I31" s="828">
        <f t="shared" si="5"/>
        <v>20.46</v>
      </c>
      <c r="J31" s="828">
        <f t="shared" si="6"/>
        <v>51.15</v>
      </c>
      <c r="K31" s="827">
        <v>304</v>
      </c>
      <c r="L31" s="828">
        <f t="shared" si="7"/>
        <v>36.479999999999997</v>
      </c>
      <c r="M31" s="828">
        <f t="shared" si="8"/>
        <v>24.32</v>
      </c>
      <c r="N31" s="828">
        <f t="shared" si="9"/>
        <v>60.8</v>
      </c>
      <c r="O31" s="827">
        <v>496</v>
      </c>
      <c r="P31" s="828">
        <f t="shared" si="10"/>
        <v>74.399999999999991</v>
      </c>
      <c r="Q31" s="828">
        <f t="shared" si="11"/>
        <v>49.6</v>
      </c>
      <c r="R31" s="828">
        <f t="shared" si="12"/>
        <v>124</v>
      </c>
      <c r="S31" s="829">
        <f t="shared" si="13"/>
        <v>2092</v>
      </c>
      <c r="T31" s="830">
        <f t="shared" si="14"/>
        <v>198.63</v>
      </c>
      <c r="U31" s="830">
        <f t="shared" si="15"/>
        <v>132.41999999999999</v>
      </c>
      <c r="V31" s="830">
        <f t="shared" si="0"/>
        <v>331.04999999999995</v>
      </c>
    </row>
    <row r="32" spans="1:22" ht="15.75">
      <c r="A32" s="396">
        <v>21</v>
      </c>
      <c r="B32" s="423" t="s">
        <v>672</v>
      </c>
      <c r="C32" s="827">
        <v>1252</v>
      </c>
      <c r="D32" s="828">
        <f t="shared" si="1"/>
        <v>75.12</v>
      </c>
      <c r="E32" s="828">
        <f t="shared" si="2"/>
        <v>50.080000000000005</v>
      </c>
      <c r="F32" s="828">
        <f t="shared" si="3"/>
        <v>125.2</v>
      </c>
      <c r="G32" s="827">
        <v>202</v>
      </c>
      <c r="H32" s="828">
        <f t="shared" si="4"/>
        <v>18.18</v>
      </c>
      <c r="I32" s="828">
        <f t="shared" si="5"/>
        <v>12.120000000000001</v>
      </c>
      <c r="J32" s="828">
        <f t="shared" si="6"/>
        <v>30.3</v>
      </c>
      <c r="K32" s="827">
        <v>321</v>
      </c>
      <c r="L32" s="828">
        <f t="shared" si="7"/>
        <v>38.520000000000003</v>
      </c>
      <c r="M32" s="828">
        <f t="shared" si="8"/>
        <v>25.680000000000003</v>
      </c>
      <c r="N32" s="828">
        <f t="shared" si="9"/>
        <v>64.2</v>
      </c>
      <c r="O32" s="827">
        <v>337</v>
      </c>
      <c r="P32" s="828">
        <f t="shared" si="10"/>
        <v>50.55</v>
      </c>
      <c r="Q32" s="828">
        <f t="shared" si="11"/>
        <v>33.700000000000003</v>
      </c>
      <c r="R32" s="828">
        <f t="shared" si="12"/>
        <v>84.25</v>
      </c>
      <c r="S32" s="829">
        <f t="shared" si="13"/>
        <v>2112</v>
      </c>
      <c r="T32" s="830">
        <f t="shared" si="14"/>
        <v>182.37</v>
      </c>
      <c r="U32" s="830">
        <f t="shared" si="15"/>
        <v>121.58000000000001</v>
      </c>
      <c r="V32" s="830">
        <f t="shared" si="0"/>
        <v>303.95000000000005</v>
      </c>
    </row>
    <row r="33" spans="1:48" ht="15.75">
      <c r="A33" s="396">
        <v>22</v>
      </c>
      <c r="B33" s="423" t="s">
        <v>673</v>
      </c>
      <c r="C33" s="827">
        <v>157</v>
      </c>
      <c r="D33" s="828">
        <f t="shared" si="1"/>
        <v>9.42</v>
      </c>
      <c r="E33" s="828">
        <f t="shared" si="2"/>
        <v>6.28</v>
      </c>
      <c r="F33" s="828">
        <f t="shared" si="3"/>
        <v>15.7</v>
      </c>
      <c r="G33" s="827">
        <v>8</v>
      </c>
      <c r="H33" s="828">
        <f t="shared" si="4"/>
        <v>0.72</v>
      </c>
      <c r="I33" s="828">
        <f t="shared" si="5"/>
        <v>0.48</v>
      </c>
      <c r="J33" s="828">
        <f t="shared" si="6"/>
        <v>1.2</v>
      </c>
      <c r="K33" s="827">
        <v>47</v>
      </c>
      <c r="L33" s="828">
        <f t="shared" si="7"/>
        <v>5.64</v>
      </c>
      <c r="M33" s="828">
        <f t="shared" si="8"/>
        <v>3.7600000000000002</v>
      </c>
      <c r="N33" s="828">
        <f t="shared" si="9"/>
        <v>9.4</v>
      </c>
      <c r="O33" s="827">
        <v>102</v>
      </c>
      <c r="P33" s="828">
        <f t="shared" si="10"/>
        <v>15.299999999999999</v>
      </c>
      <c r="Q33" s="828">
        <f t="shared" si="11"/>
        <v>10.200000000000001</v>
      </c>
      <c r="R33" s="828">
        <f t="shared" si="12"/>
        <v>25.5</v>
      </c>
      <c r="S33" s="829">
        <f t="shared" si="13"/>
        <v>314</v>
      </c>
      <c r="T33" s="830">
        <f t="shared" si="14"/>
        <v>31.08</v>
      </c>
      <c r="U33" s="830">
        <f t="shared" si="15"/>
        <v>20.72</v>
      </c>
      <c r="V33" s="830">
        <f t="shared" si="0"/>
        <v>51.8</v>
      </c>
    </row>
    <row r="34" spans="1:48" s="394" customFormat="1" ht="15.75">
      <c r="A34" s="396">
        <v>23</v>
      </c>
      <c r="B34" s="423" t="s">
        <v>674</v>
      </c>
      <c r="C34" s="827">
        <v>792</v>
      </c>
      <c r="D34" s="828">
        <f t="shared" si="1"/>
        <v>47.52</v>
      </c>
      <c r="E34" s="828">
        <f t="shared" si="2"/>
        <v>31.680000000000003</v>
      </c>
      <c r="F34" s="828">
        <f t="shared" si="3"/>
        <v>79.2</v>
      </c>
      <c r="G34" s="827">
        <v>774</v>
      </c>
      <c r="H34" s="828">
        <f t="shared" si="4"/>
        <v>69.66</v>
      </c>
      <c r="I34" s="828">
        <f t="shared" si="5"/>
        <v>46.44</v>
      </c>
      <c r="J34" s="828">
        <f t="shared" si="6"/>
        <v>116.1</v>
      </c>
      <c r="K34" s="827">
        <v>821</v>
      </c>
      <c r="L34" s="828">
        <f t="shared" si="7"/>
        <v>98.52</v>
      </c>
      <c r="M34" s="828">
        <f t="shared" si="8"/>
        <v>65.679999999999993</v>
      </c>
      <c r="N34" s="828">
        <f t="shared" si="9"/>
        <v>164.2</v>
      </c>
      <c r="O34" s="827">
        <v>626</v>
      </c>
      <c r="P34" s="828">
        <f t="shared" si="10"/>
        <v>93.899999999999991</v>
      </c>
      <c r="Q34" s="828">
        <f t="shared" si="11"/>
        <v>62.6</v>
      </c>
      <c r="R34" s="828">
        <f t="shared" si="12"/>
        <v>156.5</v>
      </c>
      <c r="S34" s="829">
        <f t="shared" si="13"/>
        <v>3013</v>
      </c>
      <c r="T34" s="830">
        <f t="shared" si="14"/>
        <v>309.59999999999997</v>
      </c>
      <c r="U34" s="830">
        <f t="shared" si="15"/>
        <v>206.4</v>
      </c>
      <c r="V34" s="830">
        <f t="shared" si="0"/>
        <v>516</v>
      </c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/>
      <c r="AP34" s="395"/>
      <c r="AQ34" s="395"/>
      <c r="AR34" s="395"/>
      <c r="AS34" s="395"/>
      <c r="AT34" s="395"/>
      <c r="AU34" s="395"/>
      <c r="AV34" s="395"/>
    </row>
    <row r="35" spans="1:48" ht="15.75">
      <c r="A35" s="396">
        <v>24</v>
      </c>
      <c r="B35" s="423" t="s">
        <v>675</v>
      </c>
      <c r="C35" s="827">
        <v>114</v>
      </c>
      <c r="D35" s="828">
        <f t="shared" si="1"/>
        <v>6.84</v>
      </c>
      <c r="E35" s="828">
        <f t="shared" si="2"/>
        <v>4.5600000000000005</v>
      </c>
      <c r="F35" s="828">
        <f t="shared" si="3"/>
        <v>11.4</v>
      </c>
      <c r="G35" s="827">
        <v>126</v>
      </c>
      <c r="H35" s="828">
        <f t="shared" si="4"/>
        <v>11.339999999999998</v>
      </c>
      <c r="I35" s="828">
        <f t="shared" si="5"/>
        <v>7.56</v>
      </c>
      <c r="J35" s="828">
        <f t="shared" si="6"/>
        <v>18.899999999999999</v>
      </c>
      <c r="K35" s="827">
        <v>419</v>
      </c>
      <c r="L35" s="828">
        <f t="shared" si="7"/>
        <v>50.279999999999994</v>
      </c>
      <c r="M35" s="828">
        <f t="shared" si="8"/>
        <v>33.520000000000003</v>
      </c>
      <c r="N35" s="828">
        <f t="shared" si="9"/>
        <v>83.8</v>
      </c>
      <c r="O35" s="827">
        <v>414</v>
      </c>
      <c r="P35" s="828">
        <f t="shared" si="10"/>
        <v>62.099999999999994</v>
      </c>
      <c r="Q35" s="828">
        <f t="shared" si="11"/>
        <v>41.400000000000006</v>
      </c>
      <c r="R35" s="828">
        <f t="shared" si="12"/>
        <v>103.5</v>
      </c>
      <c r="S35" s="829">
        <f t="shared" si="13"/>
        <v>1073</v>
      </c>
      <c r="T35" s="830">
        <f t="shared" si="14"/>
        <v>130.56</v>
      </c>
      <c r="U35" s="830">
        <f t="shared" si="15"/>
        <v>87.04</v>
      </c>
      <c r="V35" s="830">
        <f t="shared" si="0"/>
        <v>217.60000000000002</v>
      </c>
    </row>
    <row r="36" spans="1:48" ht="15.75">
      <c r="A36" s="1320" t="s">
        <v>16</v>
      </c>
      <c r="B36" s="1321"/>
      <c r="C36" s="829">
        <f>SUM(C12:C35)</f>
        <v>14734</v>
      </c>
      <c r="D36" s="830">
        <f t="shared" si="1"/>
        <v>884.04000000000008</v>
      </c>
      <c r="E36" s="830">
        <f t="shared" si="2"/>
        <v>589.36</v>
      </c>
      <c r="F36" s="830">
        <f>SUM(F12:F35)</f>
        <v>1473.4</v>
      </c>
      <c r="G36" s="829">
        <f>SUM(G12:G35)</f>
        <v>9382</v>
      </c>
      <c r="H36" s="830">
        <f t="shared" si="4"/>
        <v>844.38</v>
      </c>
      <c r="I36" s="830">
        <f t="shared" si="5"/>
        <v>562.91999999999996</v>
      </c>
      <c r="J36" s="830">
        <f>SUM(J12:J35)</f>
        <v>1407.3</v>
      </c>
      <c r="K36" s="829">
        <f>SUM(K12:K35)</f>
        <v>8260</v>
      </c>
      <c r="L36" s="830">
        <f t="shared" si="7"/>
        <v>991.19999999999993</v>
      </c>
      <c r="M36" s="830">
        <f t="shared" si="8"/>
        <v>660.80000000000007</v>
      </c>
      <c r="N36" s="830">
        <f t="shared" si="9"/>
        <v>1652</v>
      </c>
      <c r="O36" s="829">
        <f>SUM(O12:O35)</f>
        <v>8498</v>
      </c>
      <c r="P36" s="830">
        <f t="shared" si="10"/>
        <v>1274.7</v>
      </c>
      <c r="Q36" s="830">
        <f t="shared" si="11"/>
        <v>849.80000000000007</v>
      </c>
      <c r="R36" s="830">
        <f>SUM(R12:R35)</f>
        <v>2124.5</v>
      </c>
      <c r="S36" s="829">
        <f>SUM(S12:S35)</f>
        <v>40874</v>
      </c>
      <c r="T36" s="830">
        <f>SUM(T12:T35)</f>
        <v>3994.3199999999997</v>
      </c>
      <c r="U36" s="830">
        <f>SUM(U12:U35)</f>
        <v>2662.88</v>
      </c>
      <c r="V36" s="830">
        <f t="shared" si="0"/>
        <v>6657.2</v>
      </c>
    </row>
    <row r="38" spans="1:48">
      <c r="B38" s="1345" t="s">
        <v>1113</v>
      </c>
      <c r="C38" s="1345"/>
      <c r="D38" s="1345"/>
      <c r="E38" s="1345"/>
      <c r="F38" s="1345"/>
      <c r="G38" s="1345"/>
      <c r="H38" s="1345"/>
      <c r="I38" s="1345"/>
      <c r="J38" s="1345"/>
      <c r="K38" s="1345"/>
      <c r="L38" s="1345"/>
    </row>
    <row r="39" spans="1:48">
      <c r="B39" s="1345"/>
      <c r="C39" s="1345"/>
      <c r="D39" s="1345"/>
      <c r="E39" s="1345"/>
      <c r="F39" s="1345"/>
      <c r="G39" s="1345"/>
      <c r="H39" s="1345"/>
      <c r="I39" s="1345"/>
      <c r="J39" s="1345"/>
      <c r="K39" s="1345"/>
      <c r="L39" s="1345"/>
    </row>
    <row r="40" spans="1:48">
      <c r="B40" s="1345"/>
      <c r="C40" s="1345"/>
      <c r="D40" s="1345"/>
      <c r="E40" s="1345"/>
      <c r="F40" s="1345"/>
      <c r="G40" s="1345"/>
      <c r="H40" s="1345"/>
      <c r="I40" s="1345"/>
      <c r="J40" s="1345"/>
      <c r="K40" s="1345"/>
      <c r="L40" s="1345"/>
    </row>
    <row r="41" spans="1:48"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</row>
    <row r="42" spans="1:48" s="365" customFormat="1" ht="12.75">
      <c r="A42" s="9"/>
      <c r="G42" s="9"/>
      <c r="H42" s="9"/>
      <c r="K42" s="9"/>
      <c r="L42" s="9"/>
      <c r="M42" s="9"/>
      <c r="N42" s="9"/>
      <c r="O42" s="9"/>
      <c r="P42" s="9"/>
      <c r="Q42" s="9"/>
      <c r="R42" s="9"/>
      <c r="S42" s="914"/>
      <c r="T42" s="914"/>
      <c r="U42" s="914"/>
      <c r="V42" s="914"/>
    </row>
    <row r="43" spans="1:48" s="365" customFormat="1" ht="12.75" customHeight="1">
      <c r="A43" s="9" t="s">
        <v>1117</v>
      </c>
      <c r="B43" s="404"/>
      <c r="C43" s="369"/>
      <c r="D43" s="452"/>
      <c r="E43" s="369"/>
      <c r="F43" s="369"/>
      <c r="G43" s="9"/>
      <c r="H43" s="9"/>
      <c r="I43" s="369"/>
      <c r="J43" s="9"/>
      <c r="K43" s="453" t="s">
        <v>849</v>
      </c>
      <c r="L43" s="9"/>
      <c r="M43" s="9"/>
      <c r="N43" s="9"/>
      <c r="O43" s="9"/>
      <c r="P43" s="1001" t="s">
        <v>846</v>
      </c>
      <c r="Q43" s="1001"/>
      <c r="R43" s="1001"/>
      <c r="S43" s="1001"/>
      <c r="T43" s="1001"/>
      <c r="U43" s="1001"/>
      <c r="V43" s="26"/>
    </row>
    <row r="44" spans="1:48" s="365" customFormat="1" ht="12.75" customHeight="1">
      <c r="A44" s="404"/>
      <c r="B44" s="404"/>
      <c r="C44" s="369"/>
      <c r="D44" s="452"/>
      <c r="E44" s="369"/>
      <c r="F44" s="369"/>
      <c r="G44" s="369"/>
      <c r="H44" s="369"/>
      <c r="I44" s="369"/>
      <c r="J44" s="9"/>
      <c r="K44" s="453" t="s">
        <v>850</v>
      </c>
      <c r="L44" s="9"/>
      <c r="M44" s="9"/>
      <c r="N44" s="9"/>
      <c r="O44" s="9"/>
      <c r="P44" s="1001" t="s">
        <v>845</v>
      </c>
      <c r="Q44" s="1001"/>
      <c r="R44" s="1001"/>
      <c r="S44" s="1001"/>
      <c r="T44" s="1001"/>
      <c r="U44" s="1001"/>
      <c r="V44" s="26"/>
    </row>
    <row r="45" spans="1:48" s="365" customFormat="1" ht="12.75">
      <c r="A45" s="430"/>
      <c r="B45" s="430"/>
      <c r="C45" s="369"/>
      <c r="D45" s="452"/>
      <c r="E45" s="369"/>
      <c r="F45" s="369"/>
      <c r="G45" s="369"/>
      <c r="H45" s="369"/>
      <c r="I45" s="369"/>
      <c r="J45" s="9"/>
      <c r="K45" s="453" t="s">
        <v>851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26"/>
    </row>
    <row r="46" spans="1:48">
      <c r="R46" s="937"/>
      <c r="S46" s="937"/>
      <c r="T46" s="937"/>
    </row>
  </sheetData>
  <mergeCells count="26">
    <mergeCell ref="B38:L40"/>
    <mergeCell ref="A36:B36"/>
    <mergeCell ref="P43:U43"/>
    <mergeCell ref="P44:U44"/>
    <mergeCell ref="L9:N9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  <mergeCell ref="K9:K10"/>
    <mergeCell ref="R46:T46"/>
    <mergeCell ref="O9:O10"/>
    <mergeCell ref="P9:R9"/>
    <mergeCell ref="S9:S10"/>
    <mergeCell ref="T9:V9"/>
    <mergeCell ref="S42:V42"/>
  </mergeCells>
  <printOptions horizontalCentered="1"/>
  <pageMargins left="0.70866141732283472" right="0.70866141732283472" top="0.23622047244094491" bottom="0" header="0.31496062992125984" footer="0.31496062992125984"/>
  <pageSetup paperSize="9" scale="63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H43"/>
  <sheetViews>
    <sheetView topLeftCell="A25" zoomScale="85" zoomScaleNormal="85" zoomScaleSheetLayoutView="115" workbookViewId="0">
      <selection activeCell="A40" sqref="A40"/>
    </sheetView>
  </sheetViews>
  <sheetFormatPr defaultColWidth="8.85546875" defaultRowHeight="14.25"/>
  <cols>
    <col min="1" max="1" width="8.140625" style="54" customWidth="1"/>
    <col min="2" max="2" width="17.42578125" style="54" customWidth="1"/>
    <col min="3" max="3" width="12.140625" style="54" customWidth="1"/>
    <col min="4" max="4" width="11.7109375" style="54" customWidth="1"/>
    <col min="5" max="5" width="11.28515625" style="54" customWidth="1"/>
    <col min="6" max="6" width="17.140625" style="54" customWidth="1"/>
    <col min="7" max="7" width="15.140625" style="54" customWidth="1"/>
    <col min="8" max="8" width="14.42578125" style="54" customWidth="1"/>
    <col min="9" max="9" width="14.85546875" style="54" customWidth="1"/>
    <col min="10" max="10" width="18.42578125" style="54" customWidth="1"/>
    <col min="11" max="11" width="17.28515625" style="54" customWidth="1"/>
    <col min="12" max="12" width="18.28515625" style="54" customWidth="1"/>
    <col min="13" max="16384" width="8.85546875" style="54"/>
  </cols>
  <sheetData>
    <row r="1" spans="1:34" ht="15">
      <c r="B1" s="10"/>
      <c r="C1" s="10"/>
      <c r="D1" s="10"/>
      <c r="E1" s="10"/>
      <c r="F1" s="1"/>
      <c r="G1" s="1"/>
      <c r="H1" s="10"/>
      <c r="J1" s="31"/>
      <c r="K1" s="1096" t="s">
        <v>506</v>
      </c>
      <c r="L1" s="1096"/>
    </row>
    <row r="2" spans="1:34" ht="15.75">
      <c r="B2" s="934" t="s">
        <v>0</v>
      </c>
      <c r="C2" s="934"/>
      <c r="D2" s="934"/>
      <c r="E2" s="934"/>
      <c r="F2" s="934"/>
      <c r="G2" s="934"/>
      <c r="H2" s="934"/>
      <c r="I2" s="934"/>
      <c r="J2" s="934"/>
    </row>
    <row r="3" spans="1:34" ht="20.25">
      <c r="B3" s="935" t="s">
        <v>857</v>
      </c>
      <c r="C3" s="935"/>
      <c r="D3" s="935"/>
      <c r="E3" s="935"/>
      <c r="F3" s="935"/>
      <c r="G3" s="935"/>
      <c r="H3" s="935"/>
      <c r="I3" s="935"/>
      <c r="J3" s="935"/>
    </row>
    <row r="4" spans="1:34" ht="20.25">
      <c r="B4" s="80"/>
      <c r="C4" s="80"/>
      <c r="D4" s="80"/>
      <c r="E4" s="80"/>
      <c r="F4" s="80"/>
      <c r="G4" s="80"/>
      <c r="H4" s="80"/>
      <c r="I4" s="80"/>
      <c r="J4" s="80"/>
    </row>
    <row r="5" spans="1:34" ht="15.6" customHeight="1">
      <c r="B5" s="1362" t="s">
        <v>867</v>
      </c>
      <c r="C5" s="1362"/>
      <c r="D5" s="1362"/>
      <c r="E5" s="1362"/>
      <c r="F5" s="1362"/>
      <c r="G5" s="1362"/>
      <c r="H5" s="1362"/>
      <c r="I5" s="1362"/>
      <c r="J5" s="1362"/>
      <c r="K5" s="1362"/>
      <c r="L5" s="1362"/>
    </row>
    <row r="6" spans="1:34">
      <c r="A6" s="26" t="s">
        <v>700</v>
      </c>
      <c r="B6" s="26"/>
      <c r="C6" s="23"/>
    </row>
    <row r="7" spans="1:34" ht="15" customHeight="1">
      <c r="A7" s="1356" t="s">
        <v>99</v>
      </c>
      <c r="B7" s="1363" t="s">
        <v>3</v>
      </c>
      <c r="C7" s="1351" t="s">
        <v>21</v>
      </c>
      <c r="D7" s="1351"/>
      <c r="E7" s="1351"/>
      <c r="F7" s="1351"/>
      <c r="G7" s="1359" t="s">
        <v>22</v>
      </c>
      <c r="H7" s="1360"/>
      <c r="I7" s="1360"/>
      <c r="J7" s="1361"/>
      <c r="K7" s="1363" t="s">
        <v>351</v>
      </c>
      <c r="L7" s="1351" t="s">
        <v>637</v>
      </c>
    </row>
    <row r="8" spans="1:34" ht="31.15" customHeight="1">
      <c r="A8" s="1357"/>
      <c r="B8" s="1364"/>
      <c r="C8" s="1351" t="s">
        <v>219</v>
      </c>
      <c r="D8" s="1363" t="s">
        <v>408</v>
      </c>
      <c r="E8" s="1365" t="s">
        <v>90</v>
      </c>
      <c r="F8" s="1366"/>
      <c r="G8" s="1352" t="s">
        <v>219</v>
      </c>
      <c r="H8" s="1351" t="s">
        <v>408</v>
      </c>
      <c r="I8" s="1349" t="s">
        <v>90</v>
      </c>
      <c r="J8" s="1350"/>
      <c r="K8" s="1364"/>
      <c r="L8" s="1351"/>
    </row>
    <row r="9" spans="1:34" ht="69.75" customHeight="1">
      <c r="A9" s="1358"/>
      <c r="B9" s="1352"/>
      <c r="C9" s="1351"/>
      <c r="D9" s="1352"/>
      <c r="E9" s="280" t="s">
        <v>856</v>
      </c>
      <c r="F9" s="280" t="s">
        <v>409</v>
      </c>
      <c r="G9" s="1351"/>
      <c r="H9" s="1351"/>
      <c r="I9" s="280" t="s">
        <v>856</v>
      </c>
      <c r="J9" s="280" t="s">
        <v>409</v>
      </c>
      <c r="K9" s="1352"/>
      <c r="L9" s="1351"/>
    </row>
    <row r="10" spans="1:34">
      <c r="A10" s="93">
        <v>1</v>
      </c>
      <c r="B10" s="92">
        <v>2</v>
      </c>
      <c r="C10" s="93">
        <v>3</v>
      </c>
      <c r="D10" s="92">
        <v>4</v>
      </c>
      <c r="E10" s="93">
        <v>5</v>
      </c>
      <c r="F10" s="92">
        <v>6</v>
      </c>
      <c r="G10" s="93">
        <v>7</v>
      </c>
      <c r="H10" s="92">
        <v>8</v>
      </c>
      <c r="I10" s="93">
        <v>9</v>
      </c>
      <c r="J10" s="92">
        <v>10</v>
      </c>
      <c r="K10" s="93" t="s">
        <v>514</v>
      </c>
      <c r="L10" s="92">
        <v>12</v>
      </c>
    </row>
    <row r="11" spans="1:34" s="70" customFormat="1" ht="20.100000000000001" customHeight="1">
      <c r="A11" s="173">
        <v>1</v>
      </c>
      <c r="B11" s="175" t="s">
        <v>652</v>
      </c>
      <c r="C11" s="831">
        <f>'enrolment vs availed_PY (2)'!G11</f>
        <v>103131</v>
      </c>
      <c r="D11" s="832">
        <f>'AT-8_Hon_CCH_Pry'!C13</f>
        <v>3186</v>
      </c>
      <c r="E11" s="833">
        <f>'AT-8_Hon_CCH_Pry'!D13</f>
        <v>2996</v>
      </c>
      <c r="F11" s="831"/>
      <c r="G11" s="831">
        <f>'enrolment vs availed_UPY (2)'!G11</f>
        <v>76315</v>
      </c>
      <c r="H11" s="832">
        <f>'AT-8A_Hon_CCH_UPry'!C13</f>
        <v>1546</v>
      </c>
      <c r="I11" s="833">
        <f>'AT-8A_Hon_CCH_UPry'!D13</f>
        <v>1481</v>
      </c>
      <c r="J11" s="832"/>
      <c r="K11" s="834">
        <v>4732</v>
      </c>
      <c r="L11" s="1346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</row>
    <row r="12" spans="1:34" ht="20.100000000000001" customHeight="1">
      <c r="A12" s="173">
        <v>2</v>
      </c>
      <c r="B12" s="175" t="s">
        <v>653</v>
      </c>
      <c r="C12" s="831">
        <f>'enrolment vs availed_PY (2)'!G12</f>
        <v>326953</v>
      </c>
      <c r="D12" s="832">
        <f>'AT-8_Hon_CCH_Pry'!C14</f>
        <v>9023</v>
      </c>
      <c r="E12" s="833">
        <f>'AT-8_Hon_CCH_Pry'!D14</f>
        <v>8803</v>
      </c>
      <c r="F12" s="831"/>
      <c r="G12" s="831">
        <f>'enrolment vs availed_UPY (2)'!G12</f>
        <v>172545</v>
      </c>
      <c r="H12" s="832">
        <f>'AT-8A_Hon_CCH_UPry'!C14</f>
        <v>3818</v>
      </c>
      <c r="I12" s="833">
        <f>'AT-8A_Hon_CCH_UPry'!D14</f>
        <v>3756</v>
      </c>
      <c r="J12" s="832"/>
      <c r="K12" s="834">
        <v>12841</v>
      </c>
      <c r="L12" s="1347"/>
    </row>
    <row r="13" spans="1:34" ht="20.100000000000001" customHeight="1">
      <c r="A13" s="173">
        <v>3</v>
      </c>
      <c r="B13" s="175" t="s">
        <v>654</v>
      </c>
      <c r="C13" s="831">
        <f>'enrolment vs availed_PY (2)'!G13</f>
        <v>321138</v>
      </c>
      <c r="D13" s="832">
        <f>'AT-8_Hon_CCH_Pry'!C15</f>
        <v>7921</v>
      </c>
      <c r="E13" s="833">
        <f>'AT-8_Hon_CCH_Pry'!D15</f>
        <v>7696</v>
      </c>
      <c r="F13" s="835"/>
      <c r="G13" s="831">
        <f>'enrolment vs availed_UPY (2)'!G13</f>
        <v>215930</v>
      </c>
      <c r="H13" s="832">
        <f>'AT-8A_Hon_CCH_UPry'!C15</f>
        <v>3605</v>
      </c>
      <c r="I13" s="833">
        <f>'AT-8A_Hon_CCH_UPry'!D15</f>
        <v>3533</v>
      </c>
      <c r="J13" s="832"/>
      <c r="K13" s="834">
        <v>11526</v>
      </c>
      <c r="L13" s="1347"/>
    </row>
    <row r="14" spans="1:34" ht="20.100000000000001" customHeight="1">
      <c r="A14" s="173">
        <v>4</v>
      </c>
      <c r="B14" s="175" t="s">
        <v>655</v>
      </c>
      <c r="C14" s="831">
        <f>'enrolment vs availed_PY (2)'!G14</f>
        <v>410311</v>
      </c>
      <c r="D14" s="832">
        <f>'AT-8_Hon_CCH_Pry'!C16</f>
        <v>9351</v>
      </c>
      <c r="E14" s="833">
        <f>'AT-8_Hon_CCH_Pry'!D16</f>
        <v>9130</v>
      </c>
      <c r="F14" s="835"/>
      <c r="G14" s="831">
        <f>'enrolment vs availed_UPY (2)'!G14</f>
        <v>186132</v>
      </c>
      <c r="H14" s="832">
        <f>'AT-8A_Hon_CCH_UPry'!C16</f>
        <v>4108</v>
      </c>
      <c r="I14" s="833">
        <f>'AT-8A_Hon_CCH_UPry'!D16</f>
        <v>3930</v>
      </c>
      <c r="J14" s="832"/>
      <c r="K14" s="834">
        <v>13459</v>
      </c>
      <c r="L14" s="1347"/>
    </row>
    <row r="15" spans="1:34" ht="20.100000000000001" customHeight="1">
      <c r="A15" s="173">
        <v>5</v>
      </c>
      <c r="B15" s="175" t="s">
        <v>656</v>
      </c>
      <c r="C15" s="831">
        <f>'enrolment vs availed_PY (2)'!G15</f>
        <v>239394</v>
      </c>
      <c r="D15" s="832">
        <f>'AT-8_Hon_CCH_Pry'!C17</f>
        <v>6212</v>
      </c>
      <c r="E15" s="833">
        <f>'AT-8_Hon_CCH_Pry'!D17</f>
        <v>5913</v>
      </c>
      <c r="F15" s="835"/>
      <c r="G15" s="831">
        <f>'enrolment vs availed_UPY (2)'!G15</f>
        <v>187680</v>
      </c>
      <c r="H15" s="832">
        <f>'AT-8A_Hon_CCH_UPry'!C17</f>
        <v>2569</v>
      </c>
      <c r="I15" s="833">
        <f>'AT-8A_Hon_CCH_UPry'!D17</f>
        <v>2514</v>
      </c>
      <c r="J15" s="832"/>
      <c r="K15" s="834">
        <v>8781</v>
      </c>
      <c r="L15" s="1347"/>
    </row>
    <row r="16" spans="1:34" ht="20.100000000000001" customHeight="1">
      <c r="A16" s="173">
        <v>6</v>
      </c>
      <c r="B16" s="175" t="s">
        <v>657</v>
      </c>
      <c r="C16" s="831">
        <f>'enrolment vs availed_PY (2)'!G16</f>
        <v>149444</v>
      </c>
      <c r="D16" s="832">
        <f>'AT-8_Hon_CCH_Pry'!C18</f>
        <v>4102</v>
      </c>
      <c r="E16" s="833">
        <f>'AT-8_Hon_CCH_Pry'!D18</f>
        <v>3852</v>
      </c>
      <c r="F16" s="835"/>
      <c r="G16" s="831">
        <f>'enrolment vs availed_UPY (2)'!G16</f>
        <v>99008</v>
      </c>
      <c r="H16" s="832">
        <f>'AT-8A_Hon_CCH_UPry'!C18</f>
        <v>1874</v>
      </c>
      <c r="I16" s="833">
        <f>'AT-8A_Hon_CCH_UPry'!D18</f>
        <v>1724</v>
      </c>
      <c r="J16" s="832"/>
      <c r="K16" s="834">
        <v>5976</v>
      </c>
      <c r="L16" s="1347"/>
    </row>
    <row r="17" spans="1:12" ht="20.100000000000001" customHeight="1">
      <c r="A17" s="173">
        <v>7</v>
      </c>
      <c r="B17" s="175" t="s">
        <v>658</v>
      </c>
      <c r="C17" s="831">
        <f>'enrolment vs availed_PY (2)'!G17</f>
        <v>358573</v>
      </c>
      <c r="D17" s="832">
        <f>'AT-8_Hon_CCH_Pry'!C19</f>
        <v>6093</v>
      </c>
      <c r="E17" s="833">
        <f>'AT-8_Hon_CCH_Pry'!D19</f>
        <v>5866</v>
      </c>
      <c r="F17" s="835"/>
      <c r="G17" s="831">
        <f>'enrolment vs availed_UPY (2)'!G17</f>
        <v>177857</v>
      </c>
      <c r="H17" s="832">
        <f>'AT-8A_Hon_CCH_UPry'!C19</f>
        <v>2229</v>
      </c>
      <c r="I17" s="833">
        <f>'AT-8A_Hon_CCH_UPry'!D19</f>
        <v>2129</v>
      </c>
      <c r="J17" s="832"/>
      <c r="K17" s="834">
        <v>8322</v>
      </c>
      <c r="L17" s="1347"/>
    </row>
    <row r="18" spans="1:12" ht="20.100000000000001" customHeight="1">
      <c r="A18" s="173">
        <v>8</v>
      </c>
      <c r="B18" s="175" t="s">
        <v>659</v>
      </c>
      <c r="C18" s="831">
        <f>'enrolment vs availed_PY (2)'!G18</f>
        <v>23861</v>
      </c>
      <c r="D18" s="832">
        <f>'AT-8_Hon_CCH_Pry'!C20</f>
        <v>1811</v>
      </c>
      <c r="E18" s="833">
        <f>'AT-8_Hon_CCH_Pry'!D20</f>
        <v>1521</v>
      </c>
      <c r="F18" s="835"/>
      <c r="G18" s="831">
        <f>'enrolment vs availed_UPY (2)'!G18</f>
        <v>17089</v>
      </c>
      <c r="H18" s="832">
        <f>'AT-8A_Hon_CCH_UPry'!C20</f>
        <v>764</v>
      </c>
      <c r="I18" s="833">
        <f>'AT-8A_Hon_CCH_UPry'!D20</f>
        <v>630</v>
      </c>
      <c r="J18" s="832"/>
      <c r="K18" s="834">
        <v>2575</v>
      </c>
      <c r="L18" s="1347"/>
    </row>
    <row r="19" spans="1:12" ht="20.100000000000001" customHeight="1">
      <c r="A19" s="173">
        <v>9</v>
      </c>
      <c r="B19" s="175" t="s">
        <v>660</v>
      </c>
      <c r="C19" s="831">
        <f>'enrolment vs availed_PY (2)'!G19</f>
        <v>370095</v>
      </c>
      <c r="D19" s="832">
        <f>'AT-8_Hon_CCH_Pry'!C21</f>
        <v>8134</v>
      </c>
      <c r="E19" s="833">
        <f>'AT-8_Hon_CCH_Pry'!D21</f>
        <v>7927</v>
      </c>
      <c r="F19" s="835"/>
      <c r="G19" s="831">
        <f>'enrolment vs availed_UPY (2)'!G19</f>
        <v>185212</v>
      </c>
      <c r="H19" s="832">
        <f>'AT-8A_Hon_CCH_UPry'!C21</f>
        <v>4036</v>
      </c>
      <c r="I19" s="833">
        <f>'AT-8A_Hon_CCH_UPry'!D21</f>
        <v>3891</v>
      </c>
      <c r="J19" s="832"/>
      <c r="K19" s="834">
        <v>12170</v>
      </c>
      <c r="L19" s="1347"/>
    </row>
    <row r="20" spans="1:12" ht="20.100000000000001" customHeight="1">
      <c r="A20" s="173">
        <v>10</v>
      </c>
      <c r="B20" s="175" t="s">
        <v>661</v>
      </c>
      <c r="C20" s="831">
        <f>'enrolment vs availed_PY (2)'!G20</f>
        <v>325338</v>
      </c>
      <c r="D20" s="832">
        <f>'AT-8_Hon_CCH_Pry'!C22</f>
        <v>6213</v>
      </c>
      <c r="E20" s="833">
        <f>'AT-8_Hon_CCH_Pry'!D22</f>
        <v>5992</v>
      </c>
      <c r="F20" s="835"/>
      <c r="G20" s="831">
        <f>'enrolment vs availed_UPY (2)'!G20</f>
        <v>169223</v>
      </c>
      <c r="H20" s="832">
        <f>'AT-8A_Hon_CCH_UPry'!C22</f>
        <v>3567</v>
      </c>
      <c r="I20" s="833">
        <f>'AT-8A_Hon_CCH_UPry'!D22</f>
        <v>3417</v>
      </c>
      <c r="J20" s="832"/>
      <c r="K20" s="834">
        <v>9780</v>
      </c>
      <c r="L20" s="1347"/>
    </row>
    <row r="21" spans="1:12" ht="20.100000000000001" customHeight="1">
      <c r="A21" s="173">
        <v>11</v>
      </c>
      <c r="B21" s="175" t="s">
        <v>662</v>
      </c>
      <c r="C21" s="831">
        <f>'enrolment vs availed_PY (2)'!G21</f>
        <v>175745</v>
      </c>
      <c r="D21" s="832">
        <f>'AT-8_Hon_CCH_Pry'!C23</f>
        <v>4426</v>
      </c>
      <c r="E21" s="833">
        <f>'AT-8_Hon_CCH_Pry'!D23</f>
        <v>4253</v>
      </c>
      <c r="F21" s="835"/>
      <c r="G21" s="831">
        <f>'enrolment vs availed_UPY (2)'!G21</f>
        <v>111376</v>
      </c>
      <c r="H21" s="832">
        <f>'AT-8A_Hon_CCH_UPry'!C23</f>
        <v>2280</v>
      </c>
      <c r="I21" s="833">
        <f>'AT-8A_Hon_CCH_UPry'!D23</f>
        <v>2103</v>
      </c>
      <c r="J21" s="832"/>
      <c r="K21" s="834">
        <v>6706</v>
      </c>
      <c r="L21" s="1347"/>
    </row>
    <row r="22" spans="1:12" ht="20.100000000000001" customHeight="1">
      <c r="A22" s="173">
        <v>12</v>
      </c>
      <c r="B22" s="175" t="s">
        <v>663</v>
      </c>
      <c r="C22" s="831">
        <f>'enrolment vs availed_PY (2)'!G22</f>
        <v>120161</v>
      </c>
      <c r="D22" s="832">
        <f>'AT-8_Hon_CCH_Pry'!C24</f>
        <v>1849</v>
      </c>
      <c r="E22" s="833">
        <f>'AT-8_Hon_CCH_Pry'!D24</f>
        <v>1649</v>
      </c>
      <c r="F22" s="835"/>
      <c r="G22" s="831">
        <f>'enrolment vs availed_UPY (2)'!G22</f>
        <v>126984</v>
      </c>
      <c r="H22" s="832">
        <f>'AT-8A_Hon_CCH_UPry'!C24</f>
        <v>1820</v>
      </c>
      <c r="I22" s="833">
        <f>'AT-8A_Hon_CCH_UPry'!D24</f>
        <v>1720</v>
      </c>
      <c r="J22" s="832"/>
      <c r="K22" s="834">
        <v>3669</v>
      </c>
      <c r="L22" s="1347"/>
    </row>
    <row r="23" spans="1:12" ht="20.100000000000001" customHeight="1">
      <c r="A23" s="173">
        <v>13</v>
      </c>
      <c r="B23" s="175" t="s">
        <v>664</v>
      </c>
      <c r="C23" s="831">
        <f>'enrolment vs availed_PY (2)'!G23</f>
        <v>425651</v>
      </c>
      <c r="D23" s="832">
        <f>'AT-8_Hon_CCH_Pry'!C25</f>
        <v>7518</v>
      </c>
      <c r="E23" s="833">
        <f>'AT-8_Hon_CCH_Pry'!D25</f>
        <v>7374</v>
      </c>
      <c r="F23" s="835"/>
      <c r="G23" s="831">
        <f>'enrolment vs availed_UPY (2)'!G23</f>
        <v>239637</v>
      </c>
      <c r="H23" s="832">
        <f>'AT-8A_Hon_CCH_UPry'!C25</f>
        <v>4850</v>
      </c>
      <c r="I23" s="833">
        <f>'AT-8A_Hon_CCH_UPry'!D25</f>
        <v>4732</v>
      </c>
      <c r="J23" s="832"/>
      <c r="K23" s="834">
        <v>12368</v>
      </c>
      <c r="L23" s="1347"/>
    </row>
    <row r="24" spans="1:12" ht="20.100000000000001" customHeight="1">
      <c r="A24" s="173">
        <v>14</v>
      </c>
      <c r="B24" s="175" t="s">
        <v>665</v>
      </c>
      <c r="C24" s="831">
        <f>'enrolment vs availed_PY (2)'!G24</f>
        <v>699014</v>
      </c>
      <c r="D24" s="832">
        <f>'AT-8_Hon_CCH_Pry'!C26</f>
        <v>13717</v>
      </c>
      <c r="E24" s="833">
        <f>'AT-8_Hon_CCH_Pry'!D26</f>
        <v>13590</v>
      </c>
      <c r="F24" s="835"/>
      <c r="G24" s="831">
        <f>'enrolment vs availed_UPY (2)'!G24</f>
        <v>520768</v>
      </c>
      <c r="H24" s="832">
        <f>'AT-8A_Hon_CCH_UPry'!C26</f>
        <v>6987</v>
      </c>
      <c r="I24" s="833">
        <f>'AT-8A_Hon_CCH_UPry'!D26</f>
        <v>6813</v>
      </c>
      <c r="J24" s="832"/>
      <c r="K24" s="834">
        <v>20704</v>
      </c>
      <c r="L24" s="1347"/>
    </row>
    <row r="25" spans="1:12" ht="20.100000000000001" customHeight="1">
      <c r="A25" s="173">
        <v>15</v>
      </c>
      <c r="B25" s="175" t="s">
        <v>666</v>
      </c>
      <c r="C25" s="831">
        <f>'enrolment vs availed_PY (2)'!G25</f>
        <v>428290</v>
      </c>
      <c r="D25" s="832">
        <f>'AT-8_Hon_CCH_Pry'!C27</f>
        <v>10751</v>
      </c>
      <c r="E25" s="833">
        <f>'AT-8_Hon_CCH_Pry'!D27</f>
        <v>10568</v>
      </c>
      <c r="F25" s="835"/>
      <c r="G25" s="831">
        <f>'enrolment vs availed_UPY (2)'!G25</f>
        <v>228188</v>
      </c>
      <c r="H25" s="832">
        <f>'AT-8A_Hon_CCH_UPry'!C27</f>
        <v>5229</v>
      </c>
      <c r="I25" s="833">
        <f>'AT-8A_Hon_CCH_UPry'!D27</f>
        <v>5033</v>
      </c>
      <c r="J25" s="832"/>
      <c r="K25" s="834">
        <v>15980</v>
      </c>
      <c r="L25" s="1347"/>
    </row>
    <row r="26" spans="1:12" ht="20.100000000000001" customHeight="1">
      <c r="A26" s="173">
        <v>16</v>
      </c>
      <c r="B26" s="175" t="s">
        <v>667</v>
      </c>
      <c r="C26" s="831">
        <f>'enrolment vs availed_PY (2)'!G26</f>
        <v>428405</v>
      </c>
      <c r="D26" s="832">
        <f>'AT-8_Hon_CCH_Pry'!C28</f>
        <v>14818</v>
      </c>
      <c r="E26" s="833">
        <f>'AT-8_Hon_CCH_Pry'!D28</f>
        <v>14421</v>
      </c>
      <c r="F26" s="835"/>
      <c r="G26" s="831">
        <f>'enrolment vs availed_UPY (2)'!G26</f>
        <v>236280</v>
      </c>
      <c r="H26" s="832">
        <f>'AT-8A_Hon_CCH_UPry'!C28</f>
        <v>4204</v>
      </c>
      <c r="I26" s="833">
        <f>'AT-8A_Hon_CCH_UPry'!D28</f>
        <v>4028</v>
      </c>
      <c r="J26" s="832"/>
      <c r="K26" s="834">
        <v>19022</v>
      </c>
      <c r="L26" s="1347"/>
    </row>
    <row r="27" spans="1:12" ht="20.100000000000001" customHeight="1">
      <c r="A27" s="173">
        <v>17</v>
      </c>
      <c r="B27" s="175" t="s">
        <v>668</v>
      </c>
      <c r="C27" s="831">
        <f>'enrolment vs availed_PY (2)'!G27</f>
        <v>385508</v>
      </c>
      <c r="D27" s="832">
        <f>'AT-8_Hon_CCH_Pry'!C29</f>
        <v>10177</v>
      </c>
      <c r="E27" s="833">
        <f>'AT-8_Hon_CCH_Pry'!D29</f>
        <v>9943</v>
      </c>
      <c r="F27" s="835"/>
      <c r="G27" s="831">
        <f>'enrolment vs availed_UPY (2)'!G27</f>
        <v>236797</v>
      </c>
      <c r="H27" s="832">
        <f>'AT-8A_Hon_CCH_UPry'!C29</f>
        <v>4169</v>
      </c>
      <c r="I27" s="833">
        <f>'AT-8A_Hon_CCH_UPry'!D29</f>
        <v>4019</v>
      </c>
      <c r="J27" s="832"/>
      <c r="K27" s="834">
        <v>14346</v>
      </c>
      <c r="L27" s="1347"/>
    </row>
    <row r="28" spans="1:12" ht="20.100000000000001" customHeight="1">
      <c r="A28" s="173">
        <v>18</v>
      </c>
      <c r="B28" s="175" t="s">
        <v>669</v>
      </c>
      <c r="C28" s="831">
        <f>'enrolment vs availed_PY (2)'!G28</f>
        <v>636847</v>
      </c>
      <c r="D28" s="832">
        <f>'AT-8_Hon_CCH_Pry'!C30</f>
        <v>11783</v>
      </c>
      <c r="E28" s="833">
        <f>'AT-8_Hon_CCH_Pry'!D30</f>
        <v>11598</v>
      </c>
      <c r="F28" s="835"/>
      <c r="G28" s="831">
        <f>'enrolment vs availed_UPY (2)'!G28</f>
        <v>318981</v>
      </c>
      <c r="H28" s="832">
        <f>'AT-8A_Hon_CCH_UPry'!C30</f>
        <v>6682</v>
      </c>
      <c r="I28" s="833">
        <f>'AT-8A_Hon_CCH_UPry'!D30</f>
        <v>6514</v>
      </c>
      <c r="J28" s="832"/>
      <c r="K28" s="834">
        <v>18465</v>
      </c>
      <c r="L28" s="1347"/>
    </row>
    <row r="29" spans="1:12" ht="20.100000000000001" customHeight="1">
      <c r="A29" s="173">
        <v>19</v>
      </c>
      <c r="B29" s="175" t="s">
        <v>670</v>
      </c>
      <c r="C29" s="831">
        <f>'enrolment vs availed_PY (2)'!G29</f>
        <v>670895</v>
      </c>
      <c r="D29" s="832">
        <f>'AT-8_Hon_CCH_Pry'!C31</f>
        <v>12997</v>
      </c>
      <c r="E29" s="833">
        <f>'AT-8_Hon_CCH_Pry'!D31</f>
        <v>12797</v>
      </c>
      <c r="F29" s="835"/>
      <c r="G29" s="831">
        <f>'enrolment vs availed_UPY (2)'!G29</f>
        <v>411994</v>
      </c>
      <c r="H29" s="832">
        <f>'AT-8A_Hon_CCH_UPry'!C31</f>
        <v>7610</v>
      </c>
      <c r="I29" s="833">
        <f>'AT-8A_Hon_CCH_UPry'!D31</f>
        <v>7460</v>
      </c>
      <c r="J29" s="832"/>
      <c r="K29" s="834">
        <v>20607</v>
      </c>
      <c r="L29" s="1347"/>
    </row>
    <row r="30" spans="1:12" ht="20.100000000000001" customHeight="1">
      <c r="A30" s="173">
        <v>20</v>
      </c>
      <c r="B30" s="175" t="s">
        <v>671</v>
      </c>
      <c r="C30" s="831">
        <f>'enrolment vs availed_PY (2)'!G30</f>
        <v>315274</v>
      </c>
      <c r="D30" s="832">
        <f>'AT-8_Hon_CCH_Pry'!C32</f>
        <v>7989</v>
      </c>
      <c r="E30" s="833">
        <f>'AT-8_Hon_CCH_Pry'!D32</f>
        <v>7828</v>
      </c>
      <c r="F30" s="835"/>
      <c r="G30" s="831">
        <f>'enrolment vs availed_UPY (2)'!G30</f>
        <v>160993</v>
      </c>
      <c r="H30" s="832">
        <f>'AT-8A_Hon_CCH_UPry'!C32</f>
        <v>3429</v>
      </c>
      <c r="I30" s="833">
        <f>'AT-8A_Hon_CCH_UPry'!D32</f>
        <v>3311</v>
      </c>
      <c r="J30" s="832"/>
      <c r="K30" s="834">
        <v>11418</v>
      </c>
      <c r="L30" s="1347"/>
    </row>
    <row r="31" spans="1:12" ht="20.100000000000001" customHeight="1">
      <c r="A31" s="173">
        <v>21</v>
      </c>
      <c r="B31" s="175" t="s">
        <v>672</v>
      </c>
      <c r="C31" s="831">
        <f>'enrolment vs availed_PY (2)'!G31</f>
        <v>69572</v>
      </c>
      <c r="D31" s="832">
        <f>'AT-8_Hon_CCH_Pry'!C33</f>
        <v>1672</v>
      </c>
      <c r="E31" s="833">
        <f>'AT-8_Hon_CCH_Pry'!D33</f>
        <v>1524</v>
      </c>
      <c r="F31" s="835"/>
      <c r="G31" s="831">
        <f>'enrolment vs availed_UPY (2)'!G31</f>
        <v>46277</v>
      </c>
      <c r="H31" s="832">
        <f>'AT-8A_Hon_CCH_UPry'!C33</f>
        <v>896</v>
      </c>
      <c r="I31" s="833">
        <f>'AT-8A_Hon_CCH_UPry'!D33</f>
        <v>724</v>
      </c>
      <c r="J31" s="832"/>
      <c r="K31" s="834">
        <v>2568</v>
      </c>
      <c r="L31" s="1347"/>
    </row>
    <row r="32" spans="1:12" ht="20.100000000000001" customHeight="1">
      <c r="A32" s="173">
        <v>22</v>
      </c>
      <c r="B32" s="175" t="s">
        <v>673</v>
      </c>
      <c r="C32" s="831">
        <f>'enrolment vs availed_PY (2)'!G32</f>
        <v>185258</v>
      </c>
      <c r="D32" s="832">
        <f>'AT-8_Hon_CCH_Pry'!C34</f>
        <v>3966</v>
      </c>
      <c r="E32" s="833">
        <f>'AT-8_Hon_CCH_Pry'!D34</f>
        <v>3720</v>
      </c>
      <c r="F32" s="835"/>
      <c r="G32" s="831">
        <f>'enrolment vs availed_UPY (2)'!G32</f>
        <v>96293</v>
      </c>
      <c r="H32" s="832">
        <f>'AT-8A_Hon_CCH_UPry'!C34</f>
        <v>2044</v>
      </c>
      <c r="I32" s="833">
        <f>'AT-8A_Hon_CCH_UPry'!D34</f>
        <v>1884</v>
      </c>
      <c r="J32" s="832"/>
      <c r="K32" s="834">
        <v>6010</v>
      </c>
      <c r="L32" s="1347"/>
    </row>
    <row r="33" spans="1:12" ht="20.100000000000001" customHeight="1">
      <c r="A33" s="173">
        <v>23</v>
      </c>
      <c r="B33" s="175" t="s">
        <v>674</v>
      </c>
      <c r="C33" s="831">
        <f>'enrolment vs availed_PY (2)'!G33</f>
        <v>110838</v>
      </c>
      <c r="D33" s="832">
        <f>'AT-8_Hon_CCH_Pry'!C35</f>
        <v>4196</v>
      </c>
      <c r="E33" s="833">
        <f>'AT-8_Hon_CCH_Pry'!D35</f>
        <v>3897</v>
      </c>
      <c r="F33" s="835"/>
      <c r="G33" s="831">
        <f>'enrolment vs availed_UPY (2)'!G33</f>
        <v>52484</v>
      </c>
      <c r="H33" s="832">
        <f>'AT-8A_Hon_CCH_UPry'!C35</f>
        <v>1369</v>
      </c>
      <c r="I33" s="833">
        <f>'AT-8A_Hon_CCH_UPry'!D35</f>
        <v>1263</v>
      </c>
      <c r="J33" s="832"/>
      <c r="K33" s="834">
        <v>5565</v>
      </c>
      <c r="L33" s="1347"/>
    </row>
    <row r="34" spans="1:12" ht="20.100000000000001" customHeight="1">
      <c r="A34" s="176">
        <v>24</v>
      </c>
      <c r="B34" s="175" t="s">
        <v>675</v>
      </c>
      <c r="C34" s="831">
        <f>'enrolment vs availed_PY (2)'!G34</f>
        <v>15250</v>
      </c>
      <c r="D34" s="832">
        <f>'AT-8_Hon_CCH_Pry'!C36</f>
        <v>846</v>
      </c>
      <c r="E34" s="833">
        <f>'AT-8_Hon_CCH_Pry'!D36</f>
        <v>597</v>
      </c>
      <c r="F34" s="835"/>
      <c r="G34" s="831">
        <f>'enrolment vs availed_UPY (2)'!G34</f>
        <v>10257</v>
      </c>
      <c r="H34" s="832">
        <f>'AT-8A_Hon_CCH_UPry'!C36</f>
        <v>363</v>
      </c>
      <c r="I34" s="833">
        <f>'AT-8A_Hon_CCH_UPry'!D36</f>
        <v>218</v>
      </c>
      <c r="J34" s="832"/>
      <c r="K34" s="834">
        <v>1209</v>
      </c>
      <c r="L34" s="1347"/>
    </row>
    <row r="35" spans="1:12" ht="20.100000000000001" customHeight="1">
      <c r="A35" s="1027" t="s">
        <v>16</v>
      </c>
      <c r="B35" s="1028"/>
      <c r="C35" s="836">
        <f>SUM(C11:C34)</f>
        <v>7294946</v>
      </c>
      <c r="D35" s="837">
        <f>SUM(D11:D34)</f>
        <v>168751</v>
      </c>
      <c r="E35" s="837">
        <f>SUM(E11:E34)</f>
        <v>163455</v>
      </c>
      <c r="F35" s="836"/>
      <c r="G35" s="836">
        <f>SUM(G11:G34)</f>
        <v>4284300</v>
      </c>
      <c r="H35" s="837">
        <f>SUM(H11:H34)</f>
        <v>80048</v>
      </c>
      <c r="I35" s="837">
        <f>SUM(I11:I34)</f>
        <v>76827</v>
      </c>
      <c r="J35" s="833"/>
      <c r="K35" s="834">
        <f>SUM(K11:K34)</f>
        <v>248799</v>
      </c>
      <c r="L35" s="1348"/>
    </row>
    <row r="36" spans="1:12" ht="17.25" customHeight="1">
      <c r="A36" s="1353" t="s">
        <v>107</v>
      </c>
      <c r="B36" s="1354"/>
      <c r="C36" s="1354"/>
      <c r="D36" s="1354"/>
      <c r="E36" s="1354"/>
      <c r="F36" s="1354"/>
      <c r="G36" s="1354"/>
      <c r="H36" s="1354"/>
      <c r="I36" s="1354"/>
      <c r="J36" s="1354"/>
      <c r="K36" s="1355"/>
      <c r="L36" s="1355"/>
    </row>
    <row r="40" spans="1:12" s="10" customFormat="1" ht="15.75" customHeight="1">
      <c r="A40" s="9" t="s">
        <v>1117</v>
      </c>
      <c r="B40" s="26"/>
      <c r="C40" s="344"/>
      <c r="D40" s="9"/>
      <c r="E40" s="1221" t="s">
        <v>849</v>
      </c>
      <c r="F40" s="1221"/>
      <c r="G40" s="1221"/>
      <c r="H40" s="1221"/>
      <c r="I40" s="1038" t="s">
        <v>846</v>
      </c>
      <c r="J40" s="1038"/>
      <c r="K40" s="1038"/>
      <c r="L40" s="1038"/>
    </row>
    <row r="41" spans="1:12" s="10" customFormat="1" ht="13.15" customHeight="1">
      <c r="A41" s="345"/>
      <c r="B41" s="345"/>
      <c r="C41" s="345"/>
      <c r="D41" s="345"/>
      <c r="E41" s="1221" t="s">
        <v>850</v>
      </c>
      <c r="F41" s="1221"/>
      <c r="G41" s="1221"/>
      <c r="H41" s="1221"/>
      <c r="I41" s="1038" t="s">
        <v>845</v>
      </c>
      <c r="J41" s="1038"/>
      <c r="K41" s="1038"/>
      <c r="L41" s="1038"/>
    </row>
    <row r="42" spans="1:12" s="10" customFormat="1" ht="12.75">
      <c r="A42" s="345"/>
      <c r="B42" s="345"/>
      <c r="C42" s="345"/>
      <c r="D42" s="345"/>
      <c r="E42" s="1221" t="s">
        <v>851</v>
      </c>
      <c r="F42" s="1221"/>
      <c r="G42" s="1221"/>
      <c r="H42" s="1221"/>
      <c r="I42" s="345"/>
      <c r="J42" s="337"/>
      <c r="K42" s="337"/>
      <c r="L42" s="337"/>
    </row>
    <row r="43" spans="1:12" s="10" customFormat="1" ht="12.75">
      <c r="A43" s="345"/>
      <c r="B43" s="9"/>
      <c r="C43" s="9"/>
      <c r="D43" s="9"/>
      <c r="E43" s="9"/>
      <c r="F43" s="345"/>
      <c r="G43" s="345"/>
      <c r="H43" s="345"/>
      <c r="I43" s="345"/>
      <c r="J43" s="26"/>
      <c r="K43" s="26"/>
      <c r="L43" s="26"/>
    </row>
  </sheetData>
  <mergeCells count="24">
    <mergeCell ref="K1:L1"/>
    <mergeCell ref="B2:J2"/>
    <mergeCell ref="B3:J3"/>
    <mergeCell ref="G7:J7"/>
    <mergeCell ref="B5:L5"/>
    <mergeCell ref="C7:F7"/>
    <mergeCell ref="L7:L9"/>
    <mergeCell ref="B7:B9"/>
    <mergeCell ref="K7:K9"/>
    <mergeCell ref="E8:F8"/>
    <mergeCell ref="D8:D9"/>
    <mergeCell ref="E42:H42"/>
    <mergeCell ref="A35:B35"/>
    <mergeCell ref="L11:L35"/>
    <mergeCell ref="I8:J8"/>
    <mergeCell ref="C8:C9"/>
    <mergeCell ref="H8:H9"/>
    <mergeCell ref="G8:G9"/>
    <mergeCell ref="I40:L40"/>
    <mergeCell ref="I41:L41"/>
    <mergeCell ref="A36:L36"/>
    <mergeCell ref="A7:A9"/>
    <mergeCell ref="E40:H40"/>
    <mergeCell ref="E41:H4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O36"/>
  <sheetViews>
    <sheetView topLeftCell="A19" zoomScale="85" zoomScaleNormal="85" zoomScaleSheetLayoutView="100" workbookViewId="0">
      <selection activeCell="A31" sqref="A31"/>
    </sheetView>
  </sheetViews>
  <sheetFormatPr defaultColWidth="9.140625" defaultRowHeight="12.75"/>
  <cols>
    <col min="1" max="1" width="6" style="103" customWidth="1"/>
    <col min="2" max="2" width="17.7109375" style="103" customWidth="1"/>
    <col min="3" max="20" width="9.7109375" style="103" customWidth="1"/>
    <col min="21" max="21" width="11.140625" style="103" customWidth="1"/>
    <col min="22" max="23" width="9.7109375" style="103" customWidth="1"/>
    <col min="24" max="16384" width="9.140625" style="103"/>
  </cols>
  <sheetData>
    <row r="1" spans="1:249" ht="15">
      <c r="O1" s="1382" t="s">
        <v>519</v>
      </c>
      <c r="P1" s="1382"/>
      <c r="Q1" s="1382"/>
      <c r="R1" s="1382"/>
      <c r="S1" s="1382"/>
      <c r="T1" s="1382"/>
      <c r="U1" s="1382"/>
    </row>
    <row r="2" spans="1:249" ht="15.75">
      <c r="F2" s="104" t="s">
        <v>0</v>
      </c>
      <c r="G2" s="104"/>
      <c r="H2" s="104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49" ht="15.75">
      <c r="F3" s="104"/>
      <c r="G3" s="104"/>
      <c r="H3" s="104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49" ht="18">
      <c r="B4" s="1383" t="s">
        <v>857</v>
      </c>
      <c r="C4" s="1383"/>
      <c r="D4" s="1383"/>
      <c r="E4" s="1383"/>
      <c r="F4" s="1383"/>
      <c r="G4" s="1383"/>
      <c r="H4" s="1383"/>
      <c r="I4" s="1383"/>
      <c r="J4" s="1383"/>
      <c r="K4" s="1383"/>
      <c r="L4" s="1383"/>
      <c r="M4" s="1383"/>
      <c r="N4" s="1383"/>
      <c r="O4" s="1383"/>
      <c r="P4" s="1383"/>
      <c r="Q4" s="1383"/>
      <c r="R4" s="1383"/>
      <c r="S4" s="1383"/>
      <c r="T4" s="1383"/>
      <c r="U4" s="1383"/>
    </row>
    <row r="6" spans="1:249" ht="15.75">
      <c r="B6" s="1384" t="s">
        <v>868</v>
      </c>
      <c r="C6" s="1384"/>
      <c r="D6" s="1384"/>
      <c r="E6" s="1384"/>
      <c r="F6" s="1384"/>
      <c r="G6" s="1384"/>
      <c r="H6" s="1384"/>
      <c r="I6" s="1384"/>
      <c r="J6" s="1384"/>
      <c r="K6" s="1384"/>
      <c r="L6" s="1384"/>
      <c r="M6" s="1384"/>
      <c r="N6" s="1384"/>
      <c r="O6" s="1384"/>
      <c r="P6" s="1384"/>
      <c r="Q6" s="1384"/>
      <c r="R6" s="1384"/>
      <c r="S6" s="1384"/>
      <c r="T6" s="1384"/>
      <c r="U6" s="1384"/>
    </row>
    <row r="8" spans="1:249">
      <c r="A8" s="26" t="s">
        <v>700</v>
      </c>
      <c r="B8" s="26"/>
    </row>
    <row r="9" spans="1:249" ht="18">
      <c r="A9" s="106"/>
      <c r="B9" s="106"/>
      <c r="V9" s="1367" t="s">
        <v>227</v>
      </c>
      <c r="W9" s="1367"/>
    </row>
    <row r="10" spans="1:249" ht="20.100000000000001" customHeight="1">
      <c r="A10" s="1368" t="s">
        <v>2</v>
      </c>
      <c r="B10" s="1368" t="s">
        <v>100</v>
      </c>
      <c r="C10" s="1370" t="s">
        <v>21</v>
      </c>
      <c r="D10" s="1371"/>
      <c r="E10" s="1371"/>
      <c r="F10" s="1371"/>
      <c r="G10" s="1371"/>
      <c r="H10" s="1371"/>
      <c r="I10" s="1371"/>
      <c r="J10" s="1371"/>
      <c r="K10" s="1372"/>
      <c r="L10" s="1370" t="s">
        <v>22</v>
      </c>
      <c r="M10" s="1371"/>
      <c r="N10" s="1371"/>
      <c r="O10" s="1371"/>
      <c r="P10" s="1371"/>
      <c r="Q10" s="1371"/>
      <c r="R10" s="1371"/>
      <c r="S10" s="1371"/>
      <c r="T10" s="1372"/>
      <c r="U10" s="1373" t="s">
        <v>129</v>
      </c>
      <c r="V10" s="1374"/>
      <c r="W10" s="1375"/>
      <c r="X10" s="107"/>
      <c r="Y10" s="107"/>
      <c r="Z10" s="107"/>
      <c r="AA10" s="107"/>
      <c r="AB10" s="107"/>
      <c r="AC10" s="108"/>
      <c r="AD10" s="109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</row>
    <row r="11" spans="1:249" ht="20.100000000000001" customHeight="1">
      <c r="A11" s="1387"/>
      <c r="B11" s="1369"/>
      <c r="C11" s="1379" t="s">
        <v>155</v>
      </c>
      <c r="D11" s="1380"/>
      <c r="E11" s="1381"/>
      <c r="F11" s="1379" t="s">
        <v>156</v>
      </c>
      <c r="G11" s="1380"/>
      <c r="H11" s="1381"/>
      <c r="I11" s="1379" t="s">
        <v>16</v>
      </c>
      <c r="J11" s="1380"/>
      <c r="K11" s="1381"/>
      <c r="L11" s="1379" t="s">
        <v>155</v>
      </c>
      <c r="M11" s="1380"/>
      <c r="N11" s="1381"/>
      <c r="O11" s="1379" t="s">
        <v>156</v>
      </c>
      <c r="P11" s="1380"/>
      <c r="Q11" s="1381"/>
      <c r="R11" s="1379" t="s">
        <v>16</v>
      </c>
      <c r="S11" s="1380"/>
      <c r="T11" s="1381"/>
      <c r="U11" s="1376"/>
      <c r="V11" s="1377"/>
      <c r="W11" s="1378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</row>
    <row r="12" spans="1:249" ht="20.100000000000001" customHeight="1">
      <c r="A12" s="1369"/>
      <c r="B12" s="189"/>
      <c r="C12" s="191" t="s">
        <v>228</v>
      </c>
      <c r="D12" s="192" t="s">
        <v>39</v>
      </c>
      <c r="E12" s="193" t="s">
        <v>40</v>
      </c>
      <c r="F12" s="191" t="s">
        <v>228</v>
      </c>
      <c r="G12" s="192" t="s">
        <v>39</v>
      </c>
      <c r="H12" s="193" t="s">
        <v>40</v>
      </c>
      <c r="I12" s="191" t="s">
        <v>228</v>
      </c>
      <c r="J12" s="192" t="s">
        <v>39</v>
      </c>
      <c r="K12" s="193" t="s">
        <v>40</v>
      </c>
      <c r="L12" s="191" t="s">
        <v>228</v>
      </c>
      <c r="M12" s="192" t="s">
        <v>39</v>
      </c>
      <c r="N12" s="193" t="s">
        <v>40</v>
      </c>
      <c r="O12" s="191" t="s">
        <v>228</v>
      </c>
      <c r="P12" s="192" t="s">
        <v>39</v>
      </c>
      <c r="Q12" s="193" t="s">
        <v>40</v>
      </c>
      <c r="R12" s="191" t="s">
        <v>228</v>
      </c>
      <c r="S12" s="192" t="s">
        <v>39</v>
      </c>
      <c r="T12" s="193" t="s">
        <v>40</v>
      </c>
      <c r="U12" s="189" t="s">
        <v>228</v>
      </c>
      <c r="V12" s="189" t="s">
        <v>39</v>
      </c>
      <c r="W12" s="189" t="s">
        <v>40</v>
      </c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</row>
    <row r="13" spans="1:249" ht="20.100000000000001" customHeight="1">
      <c r="A13" s="189">
        <v>1</v>
      </c>
      <c r="B13" s="189">
        <v>2</v>
      </c>
      <c r="C13" s="189">
        <v>3</v>
      </c>
      <c r="D13" s="189">
        <v>4</v>
      </c>
      <c r="E13" s="189">
        <v>5</v>
      </c>
      <c r="F13" s="189">
        <v>6</v>
      </c>
      <c r="G13" s="189">
        <v>7</v>
      </c>
      <c r="H13" s="189">
        <v>8</v>
      </c>
      <c r="I13" s="189">
        <v>9</v>
      </c>
      <c r="J13" s="189">
        <v>10</v>
      </c>
      <c r="K13" s="189">
        <v>11</v>
      </c>
      <c r="L13" s="189">
        <v>12</v>
      </c>
      <c r="M13" s="189">
        <v>13</v>
      </c>
      <c r="N13" s="189">
        <v>14</v>
      </c>
      <c r="O13" s="189">
        <v>15</v>
      </c>
      <c r="P13" s="189">
        <v>16</v>
      </c>
      <c r="Q13" s="189">
        <v>17</v>
      </c>
      <c r="R13" s="189">
        <v>18</v>
      </c>
      <c r="S13" s="189">
        <v>19</v>
      </c>
      <c r="T13" s="189">
        <v>20</v>
      </c>
      <c r="U13" s="189">
        <v>21</v>
      </c>
      <c r="V13" s="189">
        <v>22</v>
      </c>
      <c r="W13" s="189">
        <v>23</v>
      </c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</row>
    <row r="14" spans="1:249" ht="21" customHeight="1">
      <c r="A14" s="1385" t="s">
        <v>220</v>
      </c>
      <c r="B14" s="1386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12"/>
      <c r="V14" s="111"/>
      <c r="W14" s="11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</row>
    <row r="15" spans="1:249" s="773" customFormat="1" ht="50.1" customHeight="1">
      <c r="A15" s="190">
        <v>1</v>
      </c>
      <c r="B15" s="188" t="s">
        <v>117</v>
      </c>
      <c r="C15" s="853">
        <v>3606.85</v>
      </c>
      <c r="D15" s="853">
        <v>1526.74</v>
      </c>
      <c r="E15" s="853">
        <v>400.09</v>
      </c>
      <c r="F15" s="853">
        <v>0</v>
      </c>
      <c r="G15" s="853">
        <v>0</v>
      </c>
      <c r="H15" s="853">
        <v>0</v>
      </c>
      <c r="I15" s="854">
        <f>C15+F15</f>
        <v>3606.85</v>
      </c>
      <c r="J15" s="854">
        <f>D15+G15</f>
        <v>1526.74</v>
      </c>
      <c r="K15" s="854">
        <f>E15+H15</f>
        <v>400.09</v>
      </c>
      <c r="L15" s="853">
        <v>2236.02</v>
      </c>
      <c r="M15" s="853">
        <v>946.49</v>
      </c>
      <c r="N15" s="853">
        <v>248.03</v>
      </c>
      <c r="O15" s="853">
        <v>0</v>
      </c>
      <c r="P15" s="853">
        <v>0</v>
      </c>
      <c r="Q15" s="853">
        <v>0</v>
      </c>
      <c r="R15" s="854">
        <f>L15+O15</f>
        <v>2236.02</v>
      </c>
      <c r="S15" s="854">
        <f>M15+P15</f>
        <v>946.49</v>
      </c>
      <c r="T15" s="854">
        <f>N15+Q15</f>
        <v>248.03</v>
      </c>
      <c r="U15" s="854">
        <f>I15+R15</f>
        <v>5842.87</v>
      </c>
      <c r="V15" s="854">
        <f>J15+S15</f>
        <v>2473.23</v>
      </c>
      <c r="W15" s="854">
        <f>K15+T15</f>
        <v>648.12</v>
      </c>
    </row>
    <row r="16" spans="1:249" s="773" customFormat="1" ht="50.1" customHeight="1">
      <c r="A16" s="190">
        <v>2</v>
      </c>
      <c r="B16" s="188" t="s">
        <v>446</v>
      </c>
      <c r="C16" s="853">
        <v>31360.31</v>
      </c>
      <c r="D16" s="853">
        <v>13274.5</v>
      </c>
      <c r="E16" s="853">
        <v>3478.61</v>
      </c>
      <c r="F16" s="853">
        <v>21143.79</v>
      </c>
      <c r="G16" s="853">
        <v>8614.5</v>
      </c>
      <c r="H16" s="853">
        <v>2277.7600000000002</v>
      </c>
      <c r="I16" s="854">
        <f t="shared" ref="I16:I19" si="0">C16+F16</f>
        <v>52504.100000000006</v>
      </c>
      <c r="J16" s="854">
        <f t="shared" ref="J16:J19" si="1">D16+G16</f>
        <v>21889</v>
      </c>
      <c r="K16" s="854">
        <f t="shared" ref="K16:K19" si="2">E16+H16</f>
        <v>5756.3700000000008</v>
      </c>
      <c r="L16" s="853">
        <v>19441.43</v>
      </c>
      <c r="M16" s="853">
        <v>8229.35</v>
      </c>
      <c r="N16" s="853">
        <v>2156.5100000000002</v>
      </c>
      <c r="O16" s="853">
        <v>13107.83</v>
      </c>
      <c r="P16" s="853">
        <v>5340.45</v>
      </c>
      <c r="Q16" s="853">
        <v>1412.06</v>
      </c>
      <c r="R16" s="854">
        <f t="shared" ref="R16:R19" si="3">L16+O16</f>
        <v>32549.260000000002</v>
      </c>
      <c r="S16" s="854">
        <f t="shared" ref="S16:S19" si="4">M16+P16</f>
        <v>13569.8</v>
      </c>
      <c r="T16" s="854">
        <f t="shared" ref="T16:T19" si="5">N16+Q16</f>
        <v>3568.57</v>
      </c>
      <c r="U16" s="854">
        <f t="shared" ref="U16:U19" si="6">I16+R16</f>
        <v>85053.360000000015</v>
      </c>
      <c r="V16" s="854">
        <f t="shared" ref="V16:V19" si="7">J16+S16</f>
        <v>35458.800000000003</v>
      </c>
      <c r="W16" s="854">
        <f t="shared" ref="W16:W19" si="8">K16+T16</f>
        <v>9324.94</v>
      </c>
    </row>
    <row r="17" spans="1:23" s="773" customFormat="1" ht="50.1" customHeight="1">
      <c r="A17" s="190">
        <v>3</v>
      </c>
      <c r="B17" s="188" t="s">
        <v>121</v>
      </c>
      <c r="C17" s="853">
        <v>6006.42</v>
      </c>
      <c r="D17" s="853">
        <v>2542.46</v>
      </c>
      <c r="E17" s="853">
        <v>666.26</v>
      </c>
      <c r="F17" s="853">
        <v>4054.66</v>
      </c>
      <c r="G17" s="853">
        <v>1651.97</v>
      </c>
      <c r="H17" s="853">
        <v>436.8</v>
      </c>
      <c r="I17" s="854">
        <f t="shared" si="0"/>
        <v>10061.08</v>
      </c>
      <c r="J17" s="854">
        <f t="shared" si="1"/>
        <v>4194.43</v>
      </c>
      <c r="K17" s="854">
        <f t="shared" si="2"/>
        <v>1103.06</v>
      </c>
      <c r="L17" s="853">
        <v>3723.61</v>
      </c>
      <c r="M17" s="853">
        <v>1576.16</v>
      </c>
      <c r="N17" s="853">
        <v>413.03</v>
      </c>
      <c r="O17" s="853">
        <v>2513.64</v>
      </c>
      <c r="P17" s="853">
        <v>1024.1199999999999</v>
      </c>
      <c r="Q17" s="853">
        <v>270.77</v>
      </c>
      <c r="R17" s="854">
        <f t="shared" si="3"/>
        <v>6237.25</v>
      </c>
      <c r="S17" s="854">
        <f t="shared" si="4"/>
        <v>2600.2799999999997</v>
      </c>
      <c r="T17" s="854">
        <f t="shared" si="5"/>
        <v>683.8</v>
      </c>
      <c r="U17" s="854">
        <f t="shared" si="6"/>
        <v>16298.33</v>
      </c>
      <c r="V17" s="854">
        <f t="shared" si="7"/>
        <v>6794.71</v>
      </c>
      <c r="W17" s="854">
        <f t="shared" si="8"/>
        <v>1786.86</v>
      </c>
    </row>
    <row r="18" spans="1:23" s="773" customFormat="1" ht="50.1" customHeight="1">
      <c r="A18" s="190">
        <v>4</v>
      </c>
      <c r="B18" s="188" t="s">
        <v>119</v>
      </c>
      <c r="C18" s="853">
        <v>1803.43</v>
      </c>
      <c r="D18" s="853">
        <v>763.37</v>
      </c>
      <c r="E18" s="853">
        <v>200.04</v>
      </c>
      <c r="F18" s="853">
        <v>0</v>
      </c>
      <c r="G18" s="853">
        <v>0</v>
      </c>
      <c r="H18" s="853">
        <v>0</v>
      </c>
      <c r="I18" s="854">
        <f t="shared" si="0"/>
        <v>1803.43</v>
      </c>
      <c r="J18" s="854">
        <f t="shared" si="1"/>
        <v>763.37</v>
      </c>
      <c r="K18" s="854">
        <f t="shared" si="2"/>
        <v>200.04</v>
      </c>
      <c r="L18" s="853">
        <v>1118.01</v>
      </c>
      <c r="M18" s="853">
        <v>473.24</v>
      </c>
      <c r="N18" s="853">
        <v>124.02</v>
      </c>
      <c r="O18" s="853">
        <v>0</v>
      </c>
      <c r="P18" s="853">
        <v>0</v>
      </c>
      <c r="Q18" s="853">
        <v>0</v>
      </c>
      <c r="R18" s="854">
        <f t="shared" si="3"/>
        <v>1118.01</v>
      </c>
      <c r="S18" s="854">
        <f t="shared" si="4"/>
        <v>473.24</v>
      </c>
      <c r="T18" s="854">
        <f t="shared" si="5"/>
        <v>124.02</v>
      </c>
      <c r="U18" s="854">
        <f t="shared" si="6"/>
        <v>2921.44</v>
      </c>
      <c r="V18" s="854">
        <f t="shared" si="7"/>
        <v>1236.6100000000001</v>
      </c>
      <c r="W18" s="854">
        <f t="shared" si="8"/>
        <v>324.06</v>
      </c>
    </row>
    <row r="19" spans="1:23" s="773" customFormat="1" ht="50.1" customHeight="1">
      <c r="A19" s="190">
        <v>5</v>
      </c>
      <c r="B19" s="188" t="s">
        <v>120</v>
      </c>
      <c r="C19" s="853">
        <v>1154.98</v>
      </c>
      <c r="D19" s="853">
        <v>488.89</v>
      </c>
      <c r="E19" s="853">
        <v>128.11000000000001</v>
      </c>
      <c r="F19" s="853">
        <v>0</v>
      </c>
      <c r="G19" s="853">
        <v>0</v>
      </c>
      <c r="H19" s="853">
        <v>0</v>
      </c>
      <c r="I19" s="854">
        <f t="shared" si="0"/>
        <v>1154.98</v>
      </c>
      <c r="J19" s="854">
        <f t="shared" si="1"/>
        <v>488.89</v>
      </c>
      <c r="K19" s="854">
        <f t="shared" si="2"/>
        <v>128.11000000000001</v>
      </c>
      <c r="L19" s="853">
        <v>716.01</v>
      </c>
      <c r="M19" s="853">
        <v>303.08</v>
      </c>
      <c r="N19" s="853">
        <v>79.430000000000007</v>
      </c>
      <c r="O19" s="853">
        <v>0</v>
      </c>
      <c r="P19" s="853">
        <v>0</v>
      </c>
      <c r="Q19" s="853">
        <v>0</v>
      </c>
      <c r="R19" s="854">
        <f t="shared" si="3"/>
        <v>716.01</v>
      </c>
      <c r="S19" s="854">
        <f t="shared" si="4"/>
        <v>303.08</v>
      </c>
      <c r="T19" s="854">
        <f t="shared" si="5"/>
        <v>79.430000000000007</v>
      </c>
      <c r="U19" s="854">
        <f t="shared" si="6"/>
        <v>1870.99</v>
      </c>
      <c r="V19" s="854">
        <f t="shared" si="7"/>
        <v>791.97</v>
      </c>
      <c r="W19" s="854">
        <f t="shared" si="8"/>
        <v>207.54000000000002</v>
      </c>
    </row>
    <row r="20" spans="1:23" ht="30" customHeight="1">
      <c r="A20" s="1385" t="s">
        <v>221</v>
      </c>
      <c r="B20" s="1386"/>
      <c r="C20" s="297"/>
      <c r="D20" s="297"/>
      <c r="E20" s="297"/>
      <c r="F20" s="297"/>
      <c r="G20" s="297"/>
      <c r="H20" s="297"/>
      <c r="I20" s="298"/>
      <c r="J20" s="298"/>
      <c r="K20" s="298"/>
      <c r="L20" s="297"/>
      <c r="M20" s="297"/>
      <c r="N20" s="297"/>
      <c r="O20" s="297"/>
      <c r="P20" s="297"/>
      <c r="Q20" s="297"/>
      <c r="R20" s="298"/>
      <c r="S20" s="298"/>
      <c r="T20" s="298"/>
      <c r="U20" s="298"/>
      <c r="V20" s="298"/>
      <c r="W20" s="298"/>
    </row>
    <row r="21" spans="1:23" s="773" customFormat="1" ht="50.1" customHeight="1">
      <c r="A21" s="190">
        <v>6</v>
      </c>
      <c r="B21" s="188" t="s">
        <v>1112</v>
      </c>
      <c r="C21" s="853">
        <v>189.85</v>
      </c>
      <c r="D21" s="853">
        <v>80.36</v>
      </c>
      <c r="E21" s="853">
        <v>21.06</v>
      </c>
      <c r="F21" s="853">
        <v>128.16</v>
      </c>
      <c r="G21" s="853">
        <v>52.21</v>
      </c>
      <c r="H21" s="853">
        <v>13.81</v>
      </c>
      <c r="I21" s="854">
        <f>C21+F21</f>
        <v>318.01</v>
      </c>
      <c r="J21" s="854">
        <f>D21+G21</f>
        <v>132.57</v>
      </c>
      <c r="K21" s="854">
        <f>E21+H21</f>
        <v>34.869999999999997</v>
      </c>
      <c r="L21" s="853">
        <v>117.69</v>
      </c>
      <c r="M21" s="853">
        <v>49.82</v>
      </c>
      <c r="N21" s="853">
        <v>13.05</v>
      </c>
      <c r="O21" s="853">
        <v>79.45</v>
      </c>
      <c r="P21" s="853">
        <v>32.369999999999997</v>
      </c>
      <c r="Q21" s="853">
        <v>8.5500000000000007</v>
      </c>
      <c r="R21" s="854">
        <f>L21+O21</f>
        <v>197.14</v>
      </c>
      <c r="S21" s="854">
        <f>M21+P21</f>
        <v>82.19</v>
      </c>
      <c r="T21" s="854">
        <f>N21+Q21</f>
        <v>21.6</v>
      </c>
      <c r="U21" s="854">
        <f>I21+R21</f>
        <v>515.15</v>
      </c>
      <c r="V21" s="854">
        <f>J21+S21</f>
        <v>214.76</v>
      </c>
      <c r="W21" s="854">
        <f>K21+T21</f>
        <v>56.47</v>
      </c>
    </row>
    <row r="22" spans="1:23" s="773" customFormat="1" ht="50.1" customHeight="1">
      <c r="A22" s="190">
        <v>7</v>
      </c>
      <c r="B22" s="188" t="s">
        <v>1111</v>
      </c>
      <c r="C22" s="853">
        <v>1885.46</v>
      </c>
      <c r="D22" s="853">
        <v>798.09</v>
      </c>
      <c r="E22" s="853">
        <v>209.14</v>
      </c>
      <c r="F22" s="853">
        <v>1272.78</v>
      </c>
      <c r="G22" s="853">
        <v>518.55999999999995</v>
      </c>
      <c r="H22" s="853">
        <v>137.11000000000001</v>
      </c>
      <c r="I22" s="854">
        <f t="shared" ref="I22:I23" si="9">C22+F22</f>
        <v>3158.24</v>
      </c>
      <c r="J22" s="854">
        <f t="shared" ref="J22:J23" si="10">D22+G22</f>
        <v>1316.65</v>
      </c>
      <c r="K22" s="854">
        <f t="shared" ref="K22:K23" si="11">E22+H22</f>
        <v>346.25</v>
      </c>
      <c r="L22" s="853">
        <v>718.04</v>
      </c>
      <c r="M22" s="853">
        <v>303.93</v>
      </c>
      <c r="N22" s="853">
        <v>79.66</v>
      </c>
      <c r="O22" s="853">
        <v>484.72</v>
      </c>
      <c r="P22" s="853">
        <v>197.49</v>
      </c>
      <c r="Q22" s="853">
        <v>52.22</v>
      </c>
      <c r="R22" s="854">
        <f t="shared" ref="R22:R23" si="12">L22+O22</f>
        <v>1202.76</v>
      </c>
      <c r="S22" s="854">
        <f t="shared" ref="S22:S23" si="13">M22+P22</f>
        <v>501.42</v>
      </c>
      <c r="T22" s="854">
        <f t="shared" ref="T22:T23" si="14">N22+Q22</f>
        <v>131.88</v>
      </c>
      <c r="U22" s="854">
        <f t="shared" ref="U22:U23" si="15">I22+R22</f>
        <v>4361</v>
      </c>
      <c r="V22" s="854">
        <f t="shared" ref="V22:V23" si="16">J22+S22</f>
        <v>1818.0700000000002</v>
      </c>
      <c r="W22" s="854">
        <f t="shared" ref="W22:W23" si="17">K22+T22</f>
        <v>478.13</v>
      </c>
    </row>
    <row r="23" spans="1:23" s="773" customFormat="1" ht="31.5" customHeight="1">
      <c r="A23" s="856">
        <v>8</v>
      </c>
      <c r="B23" s="189" t="s">
        <v>1050</v>
      </c>
      <c r="C23" s="853">
        <v>220.76</v>
      </c>
      <c r="D23" s="853">
        <v>93.46</v>
      </c>
      <c r="E23" s="853">
        <v>24.48</v>
      </c>
      <c r="F23" s="853">
        <v>149.03</v>
      </c>
      <c r="G23" s="853">
        <v>60.72</v>
      </c>
      <c r="H23" s="853">
        <v>16.05</v>
      </c>
      <c r="I23" s="854">
        <f t="shared" si="9"/>
        <v>369.78999999999996</v>
      </c>
      <c r="J23" s="854">
        <f t="shared" si="10"/>
        <v>154.18</v>
      </c>
      <c r="K23" s="854">
        <f t="shared" si="11"/>
        <v>40.53</v>
      </c>
      <c r="L23" s="853">
        <v>236.49</v>
      </c>
      <c r="M23" s="853">
        <v>100.1</v>
      </c>
      <c r="N23" s="853">
        <v>26.23</v>
      </c>
      <c r="O23" s="853">
        <v>159.63999999999999</v>
      </c>
      <c r="P23" s="853">
        <v>65.040000000000006</v>
      </c>
      <c r="Q23" s="853">
        <v>17.2</v>
      </c>
      <c r="R23" s="854">
        <f t="shared" si="12"/>
        <v>396.13</v>
      </c>
      <c r="S23" s="854">
        <f t="shared" si="13"/>
        <v>165.14</v>
      </c>
      <c r="T23" s="854">
        <f t="shared" si="14"/>
        <v>43.43</v>
      </c>
      <c r="U23" s="854">
        <f t="shared" si="15"/>
        <v>765.92</v>
      </c>
      <c r="V23" s="854">
        <f t="shared" si="16"/>
        <v>319.32</v>
      </c>
      <c r="W23" s="854">
        <f t="shared" si="17"/>
        <v>83.960000000000008</v>
      </c>
    </row>
    <row r="24" spans="1:23" ht="21" customHeight="1">
      <c r="A24" s="195"/>
      <c r="B24" s="196"/>
      <c r="C24" s="855"/>
      <c r="D24" s="855"/>
      <c r="E24" s="855"/>
      <c r="F24" s="855"/>
      <c r="G24" s="855"/>
      <c r="H24" s="855"/>
      <c r="I24" s="855"/>
      <c r="J24" s="855"/>
      <c r="K24" s="855"/>
      <c r="L24" s="855"/>
      <c r="M24" s="855"/>
      <c r="N24" s="855"/>
      <c r="O24" s="855"/>
      <c r="P24" s="855"/>
      <c r="Q24" s="855"/>
      <c r="R24" s="855"/>
      <c r="S24" s="855"/>
      <c r="T24" s="855"/>
      <c r="U24" s="855"/>
      <c r="V24" s="855"/>
      <c r="W24" s="855"/>
    </row>
    <row r="25" spans="1:23" ht="27" customHeight="1">
      <c r="A25" s="195">
        <v>9</v>
      </c>
      <c r="B25" s="451" t="s">
        <v>1051</v>
      </c>
      <c r="C25" s="855"/>
      <c r="D25" s="855"/>
      <c r="E25" s="855"/>
      <c r="F25" s="855"/>
      <c r="G25" s="855"/>
      <c r="H25" s="855"/>
      <c r="I25" s="855"/>
      <c r="J25" s="855"/>
      <c r="K25" s="855"/>
      <c r="L25" s="855"/>
      <c r="M25" s="855"/>
      <c r="N25" s="855"/>
      <c r="O25" s="855"/>
      <c r="P25" s="855"/>
      <c r="Q25" s="855"/>
      <c r="R25" s="855"/>
      <c r="S25" s="855"/>
      <c r="T25" s="855"/>
      <c r="U25" s="855"/>
      <c r="V25" s="855"/>
      <c r="W25" s="855"/>
    </row>
    <row r="26" spans="1:23" ht="50.1" customHeight="1">
      <c r="A26" s="1370" t="s">
        <v>16</v>
      </c>
      <c r="B26" s="1372"/>
      <c r="C26" s="854">
        <f>C23+C22+C21+C19+C18+C17+C16+C15</f>
        <v>46228.060000000005</v>
      </c>
      <c r="D26" s="854">
        <f t="shared" ref="D26:W26" si="18">D23+D22+D21+D19+D18+D17+D16+D15</f>
        <v>19567.870000000003</v>
      </c>
      <c r="E26" s="854">
        <f t="shared" si="18"/>
        <v>5127.79</v>
      </c>
      <c r="F26" s="854">
        <f t="shared" si="18"/>
        <v>26748.420000000002</v>
      </c>
      <c r="G26" s="854">
        <f t="shared" si="18"/>
        <v>10897.96</v>
      </c>
      <c r="H26" s="854">
        <f t="shared" si="18"/>
        <v>2881.53</v>
      </c>
      <c r="I26" s="854">
        <f t="shared" si="18"/>
        <v>72976.48000000001</v>
      </c>
      <c r="J26" s="854">
        <f t="shared" si="18"/>
        <v>30465.83</v>
      </c>
      <c r="K26" s="854">
        <f t="shared" si="18"/>
        <v>8009.3200000000006</v>
      </c>
      <c r="L26" s="854">
        <f t="shared" si="18"/>
        <v>28307.3</v>
      </c>
      <c r="M26" s="854">
        <f t="shared" si="18"/>
        <v>11982.17</v>
      </c>
      <c r="N26" s="854">
        <f t="shared" si="18"/>
        <v>3139.9600000000005</v>
      </c>
      <c r="O26" s="854">
        <f t="shared" si="18"/>
        <v>16345.279999999999</v>
      </c>
      <c r="P26" s="854">
        <f t="shared" si="18"/>
        <v>6659.4699999999993</v>
      </c>
      <c r="Q26" s="854">
        <f t="shared" si="18"/>
        <v>1760.8</v>
      </c>
      <c r="R26" s="854">
        <f t="shared" si="18"/>
        <v>44652.579999999994</v>
      </c>
      <c r="S26" s="854">
        <f t="shared" si="18"/>
        <v>18641.64</v>
      </c>
      <c r="T26" s="854">
        <f t="shared" si="18"/>
        <v>4900.7599999999993</v>
      </c>
      <c r="U26" s="854">
        <f t="shared" si="18"/>
        <v>117629.06000000001</v>
      </c>
      <c r="V26" s="854">
        <f t="shared" si="18"/>
        <v>49107.470000000008</v>
      </c>
      <c r="W26" s="854">
        <f t="shared" si="18"/>
        <v>12910.080000000002</v>
      </c>
    </row>
    <row r="31" spans="1:23">
      <c r="A31" s="9" t="s">
        <v>1117</v>
      </c>
      <c r="B31" s="26"/>
      <c r="C31" s="344"/>
      <c r="D31" s="9"/>
      <c r="E31" s="9"/>
      <c r="F31" s="345"/>
      <c r="G31" s="345"/>
      <c r="H31" s="1221" t="s">
        <v>849</v>
      </c>
      <c r="I31" s="1221"/>
      <c r="J31" s="1221"/>
      <c r="K31" s="1221"/>
      <c r="M31" s="346"/>
      <c r="N31" s="346"/>
      <c r="O31" s="353"/>
      <c r="P31" s="353"/>
      <c r="Q31" s="353"/>
      <c r="R31" s="353"/>
      <c r="S31" s="1038" t="s">
        <v>846</v>
      </c>
      <c r="T31" s="1038"/>
      <c r="U31" s="1038"/>
      <c r="V31" s="1038"/>
      <c r="W31" s="1038"/>
    </row>
    <row r="32" spans="1:23">
      <c r="A32" s="345"/>
      <c r="B32" s="345"/>
      <c r="C32" s="345"/>
      <c r="D32" s="345"/>
      <c r="E32" s="345"/>
      <c r="F32" s="345"/>
      <c r="G32" s="345"/>
      <c r="H32" s="1221" t="s">
        <v>850</v>
      </c>
      <c r="I32" s="1221"/>
      <c r="J32" s="1221"/>
      <c r="K32" s="1221"/>
      <c r="S32" s="1038" t="s">
        <v>845</v>
      </c>
      <c r="T32" s="1038"/>
      <c r="U32" s="1038"/>
      <c r="V32" s="1038"/>
      <c r="W32" s="1038"/>
    </row>
    <row r="33" spans="1:23" ht="15.75">
      <c r="A33" s="9"/>
      <c r="B33" s="113"/>
      <c r="C33" s="113"/>
      <c r="D33" s="113"/>
      <c r="E33" s="113"/>
      <c r="F33" s="113"/>
      <c r="G33" s="113"/>
      <c r="H33" s="1221" t="s">
        <v>851</v>
      </c>
      <c r="I33" s="1221"/>
      <c r="J33" s="1221"/>
      <c r="K33" s="1221"/>
      <c r="L33" s="113"/>
      <c r="M33" s="113"/>
      <c r="N33" s="113"/>
      <c r="R33" s="354"/>
      <c r="S33" s="354"/>
      <c r="T33" s="354"/>
      <c r="U33" s="354"/>
    </row>
    <row r="34" spans="1:23" ht="15.75">
      <c r="A34" s="354"/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</row>
    <row r="35" spans="1:23" ht="15.75">
      <c r="A35" s="354"/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</row>
    <row r="36" spans="1:23">
      <c r="R36" s="355"/>
      <c r="S36" s="355"/>
      <c r="T36" s="355"/>
      <c r="U36" s="355"/>
      <c r="V36" s="355"/>
      <c r="W36" s="355"/>
    </row>
  </sheetData>
  <mergeCells count="23">
    <mergeCell ref="H32:K32"/>
    <mergeCell ref="H33:K33"/>
    <mergeCell ref="O1:U1"/>
    <mergeCell ref="B4:U4"/>
    <mergeCell ref="B6:U6"/>
    <mergeCell ref="C11:E11"/>
    <mergeCell ref="F11:H11"/>
    <mergeCell ref="I11:K11"/>
    <mergeCell ref="L11:N11"/>
    <mergeCell ref="A20:B20"/>
    <mergeCell ref="A14:B14"/>
    <mergeCell ref="O11:Q11"/>
    <mergeCell ref="A10:A12"/>
    <mergeCell ref="A26:B26"/>
    <mergeCell ref="S31:W31"/>
    <mergeCell ref="S32:W32"/>
    <mergeCell ref="H31:K31"/>
    <mergeCell ref="V9:W9"/>
    <mergeCell ref="B10:B11"/>
    <mergeCell ref="C10:K10"/>
    <mergeCell ref="L10:T10"/>
    <mergeCell ref="U10:W11"/>
    <mergeCell ref="R11:T11"/>
  </mergeCells>
  <printOptions horizontalCentered="1"/>
  <pageMargins left="0.42" right="0.28999999999999998" top="0.23622047244094491" bottom="0" header="0.31496062992125984" footer="0.31496062992125984"/>
  <pageSetup paperSize="9" scale="61" orientation="landscape" r:id="rId1"/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2"/>
  <sheetViews>
    <sheetView view="pageBreakPreview" topLeftCell="A21" zoomScaleNormal="90" zoomScaleSheetLayoutView="100" workbookViewId="0">
      <selection activeCell="A38" sqref="A38"/>
    </sheetView>
  </sheetViews>
  <sheetFormatPr defaultRowHeight="12.75"/>
  <cols>
    <col min="1" max="1" width="8.28515625" style="503" customWidth="1"/>
    <col min="2" max="2" width="15.5703125" style="503" customWidth="1"/>
    <col min="3" max="3" width="17.28515625" style="503" customWidth="1"/>
    <col min="4" max="4" width="21" style="503" customWidth="1"/>
    <col min="5" max="5" width="21.140625" style="503" customWidth="1"/>
    <col min="6" max="6" width="20.7109375" style="503" customWidth="1"/>
    <col min="7" max="7" width="23.5703125" style="503" customWidth="1"/>
    <col min="8" max="8" width="22.7109375" style="503" customWidth="1"/>
    <col min="9" max="16384" width="9.140625" style="503"/>
  </cols>
  <sheetData>
    <row r="1" spans="1:8" ht="18">
      <c r="A1" s="986" t="s">
        <v>0</v>
      </c>
      <c r="B1" s="986"/>
      <c r="C1" s="986"/>
      <c r="D1" s="986"/>
      <c r="E1" s="986"/>
      <c r="F1" s="986"/>
      <c r="G1" s="986"/>
      <c r="H1" s="502" t="s">
        <v>231</v>
      </c>
    </row>
    <row r="2" spans="1:8" ht="21">
      <c r="A2" s="987" t="s">
        <v>857</v>
      </c>
      <c r="B2" s="987"/>
      <c r="C2" s="987"/>
      <c r="D2" s="987"/>
      <c r="E2" s="987"/>
      <c r="F2" s="987"/>
      <c r="G2" s="987"/>
      <c r="H2" s="987"/>
    </row>
    <row r="3" spans="1:8" ht="15">
      <c r="A3" s="504"/>
      <c r="B3" s="504"/>
    </row>
    <row r="4" spans="1:8" ht="18" customHeight="1">
      <c r="A4" s="988" t="s">
        <v>876</v>
      </c>
      <c r="B4" s="988"/>
      <c r="C4" s="988"/>
      <c r="D4" s="988"/>
      <c r="E4" s="988"/>
      <c r="F4" s="988"/>
      <c r="G4" s="988"/>
      <c r="H4" s="988"/>
    </row>
    <row r="5" spans="1:8">
      <c r="A5" s="411" t="s">
        <v>700</v>
      </c>
      <c r="B5" s="411"/>
      <c r="C5" s="430"/>
      <c r="D5" s="430"/>
    </row>
    <row r="6" spans="1:8" ht="15">
      <c r="A6" s="505"/>
      <c r="B6" s="505"/>
      <c r="G6" s="989" t="s">
        <v>877</v>
      </c>
      <c r="H6" s="989"/>
    </row>
    <row r="7" spans="1:8" ht="59.25" customHeight="1">
      <c r="A7" s="507" t="s">
        <v>2</v>
      </c>
      <c r="B7" s="507" t="s">
        <v>3</v>
      </c>
      <c r="C7" s="508" t="s">
        <v>232</v>
      </c>
      <c r="D7" s="508" t="s">
        <v>233</v>
      </c>
      <c r="E7" s="508" t="s">
        <v>234</v>
      </c>
      <c r="F7" s="508" t="s">
        <v>235</v>
      </c>
      <c r="G7" s="508" t="s">
        <v>236</v>
      </c>
      <c r="H7" s="508" t="s">
        <v>237</v>
      </c>
    </row>
    <row r="8" spans="1:8" s="502" customFormat="1" ht="15">
      <c r="A8" s="509" t="s">
        <v>238</v>
      </c>
      <c r="B8" s="509" t="s">
        <v>239</v>
      </c>
      <c r="C8" s="509" t="s">
        <v>240</v>
      </c>
      <c r="D8" s="509" t="s">
        <v>241</v>
      </c>
      <c r="E8" s="509" t="s">
        <v>242</v>
      </c>
      <c r="F8" s="509" t="s">
        <v>243</v>
      </c>
      <c r="G8" s="509" t="s">
        <v>244</v>
      </c>
      <c r="H8" s="509" t="s">
        <v>245</v>
      </c>
    </row>
    <row r="9" spans="1:8" ht="15" customHeight="1">
      <c r="A9" s="422">
        <v>1</v>
      </c>
      <c r="B9" s="423" t="s">
        <v>652</v>
      </c>
      <c r="C9" s="510">
        <f>'AT3A_cvrg(Insti)_PY (2)'!G12</f>
        <v>1340</v>
      </c>
      <c r="D9" s="510">
        <f>'AT3C_cvrg(Insti)_UPY  (2)'!G11</f>
        <v>299</v>
      </c>
      <c r="E9" s="510">
        <f>'AT3B_cvrg(Insti)_UPY  (2)'!G11</f>
        <v>0</v>
      </c>
      <c r="F9" s="511">
        <f>SUM(C9:E9)</f>
        <v>1639</v>
      </c>
      <c r="G9" s="511">
        <f>'AT3A_cvrg(Insti)_PY (2)'!L12+'AT3B_cvrg(Insti)_UPY  (2)'!L11+'AT3C_cvrg(Insti)_UPY  (2)'!L11</f>
        <v>1639</v>
      </c>
      <c r="H9" s="990"/>
    </row>
    <row r="10" spans="1:8" ht="15" customHeight="1">
      <c r="A10" s="422">
        <v>2</v>
      </c>
      <c r="B10" s="423" t="s">
        <v>653</v>
      </c>
      <c r="C10" s="510">
        <f>'AT3A_cvrg(Insti)_PY (2)'!G13</f>
        <v>4043</v>
      </c>
      <c r="D10" s="510">
        <f>'AT3C_cvrg(Insti)_UPY  (2)'!G12</f>
        <v>900</v>
      </c>
      <c r="E10" s="510">
        <f>'AT3B_cvrg(Insti)_UPY  (2)'!G12</f>
        <v>21</v>
      </c>
      <c r="F10" s="511">
        <f t="shared" ref="F10:F32" si="0">SUM(C10:E10)</f>
        <v>4964</v>
      </c>
      <c r="G10" s="511">
        <f>'AT3A_cvrg(Insti)_PY (2)'!L13+'AT3B_cvrg(Insti)_UPY  (2)'!L12+'AT3C_cvrg(Insti)_UPY  (2)'!L12</f>
        <v>4964</v>
      </c>
      <c r="H10" s="991"/>
    </row>
    <row r="11" spans="1:8" ht="15" customHeight="1">
      <c r="A11" s="422">
        <v>3</v>
      </c>
      <c r="B11" s="423" t="s">
        <v>654</v>
      </c>
      <c r="C11" s="510">
        <f>'AT3A_cvrg(Insti)_PY (2)'!G14</f>
        <v>3153</v>
      </c>
      <c r="D11" s="510">
        <f>'AT3C_cvrg(Insti)_UPY  (2)'!G13</f>
        <v>730</v>
      </c>
      <c r="E11" s="510">
        <f>'AT3B_cvrg(Insti)_UPY  (2)'!G13</f>
        <v>41</v>
      </c>
      <c r="F11" s="511">
        <f t="shared" si="0"/>
        <v>3924</v>
      </c>
      <c r="G11" s="511">
        <f>'AT3A_cvrg(Insti)_PY (2)'!L14+'AT3B_cvrg(Insti)_UPY  (2)'!L13+'AT3C_cvrg(Insti)_UPY  (2)'!L13</f>
        <v>3924</v>
      </c>
      <c r="H11" s="991"/>
    </row>
    <row r="12" spans="1:8" ht="15" customHeight="1">
      <c r="A12" s="422">
        <v>4</v>
      </c>
      <c r="B12" s="423" t="s">
        <v>655</v>
      </c>
      <c r="C12" s="510">
        <f>'AT3A_cvrg(Insti)_PY (2)'!G15</f>
        <v>3888</v>
      </c>
      <c r="D12" s="510">
        <f>'AT3C_cvrg(Insti)_UPY  (2)'!G14</f>
        <v>839</v>
      </c>
      <c r="E12" s="510">
        <f>'AT3B_cvrg(Insti)_UPY  (2)'!G14</f>
        <v>7</v>
      </c>
      <c r="F12" s="511">
        <f t="shared" si="0"/>
        <v>4734</v>
      </c>
      <c r="G12" s="511">
        <f>'AT3A_cvrg(Insti)_PY (2)'!L15+'AT3B_cvrg(Insti)_UPY  (2)'!L14+'AT3C_cvrg(Insti)_UPY  (2)'!L14</f>
        <v>4734</v>
      </c>
      <c r="H12" s="991"/>
    </row>
    <row r="13" spans="1:8" ht="15" customHeight="1">
      <c r="A13" s="422">
        <v>5</v>
      </c>
      <c r="B13" s="423" t="s">
        <v>656</v>
      </c>
      <c r="C13" s="510">
        <f>'AT3A_cvrg(Insti)_PY (2)'!G16</f>
        <v>2578</v>
      </c>
      <c r="D13" s="510">
        <f>'AT3C_cvrg(Insti)_UPY  (2)'!G15</f>
        <v>672</v>
      </c>
      <c r="E13" s="510">
        <f>'AT3B_cvrg(Insti)_UPY  (2)'!G15</f>
        <v>0</v>
      </c>
      <c r="F13" s="511">
        <f t="shared" si="0"/>
        <v>3250</v>
      </c>
      <c r="G13" s="511">
        <f>'AT3A_cvrg(Insti)_PY (2)'!L16+'AT3B_cvrg(Insti)_UPY  (2)'!L15+'AT3C_cvrg(Insti)_UPY  (2)'!L15</f>
        <v>3250</v>
      </c>
      <c r="H13" s="991"/>
    </row>
    <row r="14" spans="1:8" ht="15" customHeight="1">
      <c r="A14" s="422">
        <v>6</v>
      </c>
      <c r="B14" s="423" t="s">
        <v>657</v>
      </c>
      <c r="C14" s="510">
        <f>'AT3A_cvrg(Insti)_PY (2)'!G17</f>
        <v>1879</v>
      </c>
      <c r="D14" s="510">
        <f>'AT3C_cvrg(Insti)_UPY  (2)'!G16</f>
        <v>359</v>
      </c>
      <c r="E14" s="510">
        <f>'AT3B_cvrg(Insti)_UPY  (2)'!G16</f>
        <v>0</v>
      </c>
      <c r="F14" s="511">
        <f t="shared" si="0"/>
        <v>2238</v>
      </c>
      <c r="G14" s="511">
        <f>'AT3A_cvrg(Insti)_PY (2)'!L17+'AT3B_cvrg(Insti)_UPY  (2)'!L16+'AT3C_cvrg(Insti)_UPY  (2)'!L16</f>
        <v>2238</v>
      </c>
      <c r="H14" s="991"/>
    </row>
    <row r="15" spans="1:8" ht="15" customHeight="1">
      <c r="A15" s="422">
        <v>7</v>
      </c>
      <c r="B15" s="423" t="s">
        <v>658</v>
      </c>
      <c r="C15" s="510">
        <f>'AT3A_cvrg(Insti)_PY (2)'!G18</f>
        <v>2517</v>
      </c>
      <c r="D15" s="510">
        <f>'AT3C_cvrg(Insti)_UPY  (2)'!G17</f>
        <v>506</v>
      </c>
      <c r="E15" s="510">
        <f>'AT3B_cvrg(Insti)_UPY  (2)'!G17</f>
        <v>0</v>
      </c>
      <c r="F15" s="511">
        <f t="shared" si="0"/>
        <v>3023</v>
      </c>
      <c r="G15" s="511">
        <f>'AT3A_cvrg(Insti)_PY (2)'!L18+'AT3B_cvrg(Insti)_UPY  (2)'!L17+'AT3C_cvrg(Insti)_UPY  (2)'!L17</f>
        <v>3023</v>
      </c>
      <c r="H15" s="991"/>
    </row>
    <row r="16" spans="1:8" ht="15" customHeight="1">
      <c r="A16" s="422">
        <v>8</v>
      </c>
      <c r="B16" s="423" t="s">
        <v>659</v>
      </c>
      <c r="C16" s="510">
        <f>'AT3A_cvrg(Insti)_PY (2)'!G19</f>
        <v>901</v>
      </c>
      <c r="D16" s="510">
        <f>'AT3C_cvrg(Insti)_UPY  (2)'!G18</f>
        <v>144</v>
      </c>
      <c r="E16" s="510">
        <f>'AT3B_cvrg(Insti)_UPY  (2)'!G18</f>
        <v>3</v>
      </c>
      <c r="F16" s="511">
        <f t="shared" si="0"/>
        <v>1048</v>
      </c>
      <c r="G16" s="511">
        <f>'AT3A_cvrg(Insti)_PY (2)'!L19+'AT3B_cvrg(Insti)_UPY  (2)'!L18+'AT3C_cvrg(Insti)_UPY  (2)'!L18</f>
        <v>1048</v>
      </c>
      <c r="H16" s="991"/>
    </row>
    <row r="17" spans="1:8" ht="15" customHeight="1">
      <c r="A17" s="422">
        <v>9</v>
      </c>
      <c r="B17" s="423" t="s">
        <v>660</v>
      </c>
      <c r="C17" s="510">
        <f>'AT3A_cvrg(Insti)_PY (2)'!G20</f>
        <v>3320</v>
      </c>
      <c r="D17" s="510">
        <f>'AT3C_cvrg(Insti)_UPY  (2)'!G19</f>
        <v>852</v>
      </c>
      <c r="E17" s="510">
        <f>'AT3B_cvrg(Insti)_UPY  (2)'!G19</f>
        <v>0</v>
      </c>
      <c r="F17" s="511">
        <f t="shared" si="0"/>
        <v>4172</v>
      </c>
      <c r="G17" s="511">
        <f>'AT3A_cvrg(Insti)_PY (2)'!L20+'AT3B_cvrg(Insti)_UPY  (2)'!L19+'AT3C_cvrg(Insti)_UPY  (2)'!L19</f>
        <v>4172</v>
      </c>
      <c r="H17" s="991"/>
    </row>
    <row r="18" spans="1:8" ht="15" customHeight="1">
      <c r="A18" s="422">
        <v>10</v>
      </c>
      <c r="B18" s="423" t="s">
        <v>661</v>
      </c>
      <c r="C18" s="510">
        <f>'AT3A_cvrg(Insti)_PY (2)'!G21</f>
        <v>2370</v>
      </c>
      <c r="D18" s="510">
        <f>'AT3C_cvrg(Insti)_UPY  (2)'!G20</f>
        <v>673</v>
      </c>
      <c r="E18" s="510">
        <f>'AT3B_cvrg(Insti)_UPY  (2)'!G20</f>
        <v>0</v>
      </c>
      <c r="F18" s="511">
        <f t="shared" si="0"/>
        <v>3043</v>
      </c>
      <c r="G18" s="511">
        <f>'AT3A_cvrg(Insti)_PY (2)'!L21+'AT3B_cvrg(Insti)_UPY  (2)'!L20+'AT3C_cvrg(Insti)_UPY  (2)'!L20</f>
        <v>3043</v>
      </c>
      <c r="H18" s="991"/>
    </row>
    <row r="19" spans="1:8" ht="15" customHeight="1">
      <c r="A19" s="422">
        <v>11</v>
      </c>
      <c r="B19" s="423" t="s">
        <v>662</v>
      </c>
      <c r="C19" s="510">
        <f>'AT3A_cvrg(Insti)_PY (2)'!G22</f>
        <v>1847</v>
      </c>
      <c r="D19" s="510">
        <f>'AT3C_cvrg(Insti)_UPY  (2)'!G21</f>
        <v>414</v>
      </c>
      <c r="E19" s="510">
        <f>'AT3B_cvrg(Insti)_UPY  (2)'!G21</f>
        <v>1</v>
      </c>
      <c r="F19" s="511">
        <f t="shared" si="0"/>
        <v>2262</v>
      </c>
      <c r="G19" s="511">
        <f>'AT3A_cvrg(Insti)_PY (2)'!L22+'AT3B_cvrg(Insti)_UPY  (2)'!L21+'AT3C_cvrg(Insti)_UPY  (2)'!L21</f>
        <v>2262</v>
      </c>
      <c r="H19" s="991"/>
    </row>
    <row r="20" spans="1:8" ht="15" customHeight="1">
      <c r="A20" s="422">
        <v>12</v>
      </c>
      <c r="B20" s="423" t="s">
        <v>663</v>
      </c>
      <c r="C20" s="510">
        <f>'AT3A_cvrg(Insti)_PY (2)'!G23</f>
        <v>1524</v>
      </c>
      <c r="D20" s="510">
        <f>'AT3C_cvrg(Insti)_UPY  (2)'!G22</f>
        <v>565</v>
      </c>
      <c r="E20" s="510">
        <f>'AT3B_cvrg(Insti)_UPY  (2)'!G22</f>
        <v>0</v>
      </c>
      <c r="F20" s="511">
        <f t="shared" si="0"/>
        <v>2089</v>
      </c>
      <c r="G20" s="511">
        <f>'AT3A_cvrg(Insti)_PY (2)'!L23+'AT3B_cvrg(Insti)_UPY  (2)'!L22+'AT3C_cvrg(Insti)_UPY  (2)'!L22</f>
        <v>2089</v>
      </c>
      <c r="H20" s="991"/>
    </row>
    <row r="21" spans="1:8" ht="15" customHeight="1">
      <c r="A21" s="422">
        <v>13</v>
      </c>
      <c r="B21" s="423" t="s">
        <v>664</v>
      </c>
      <c r="C21" s="510">
        <f>'AT3A_cvrg(Insti)_PY (2)'!G24</f>
        <v>2618</v>
      </c>
      <c r="D21" s="510">
        <f>'AT3C_cvrg(Insti)_UPY  (2)'!G23</f>
        <v>679</v>
      </c>
      <c r="E21" s="510">
        <f>'AT3B_cvrg(Insti)_UPY  (2)'!G23</f>
        <v>0</v>
      </c>
      <c r="F21" s="511">
        <f t="shared" si="0"/>
        <v>3297</v>
      </c>
      <c r="G21" s="511">
        <f>'AT3A_cvrg(Insti)_PY (2)'!L24+'AT3B_cvrg(Insti)_UPY  (2)'!L23+'AT3C_cvrg(Insti)_UPY  (2)'!L23</f>
        <v>3297</v>
      </c>
      <c r="H21" s="991"/>
    </row>
    <row r="22" spans="1:8" ht="15" customHeight="1">
      <c r="A22" s="422">
        <v>14</v>
      </c>
      <c r="B22" s="423" t="s">
        <v>665</v>
      </c>
      <c r="C22" s="510">
        <f>'AT3A_cvrg(Insti)_PY (2)'!G25</f>
        <v>4708</v>
      </c>
      <c r="D22" s="510">
        <f>'AT3C_cvrg(Insti)_UPY  (2)'!G24</f>
        <v>1070</v>
      </c>
      <c r="E22" s="510">
        <f>'AT3B_cvrg(Insti)_UPY  (2)'!G24</f>
        <v>93</v>
      </c>
      <c r="F22" s="511">
        <f t="shared" si="0"/>
        <v>5871</v>
      </c>
      <c r="G22" s="511">
        <f>'AT3A_cvrg(Insti)_PY (2)'!L25+'AT3B_cvrg(Insti)_UPY  (2)'!L24+'AT3C_cvrg(Insti)_UPY  (2)'!L24</f>
        <v>5871</v>
      </c>
      <c r="H22" s="991"/>
    </row>
    <row r="23" spans="1:8" ht="15" customHeight="1">
      <c r="A23" s="422">
        <v>15</v>
      </c>
      <c r="B23" s="423" t="s">
        <v>666</v>
      </c>
      <c r="C23" s="510">
        <f>'AT3A_cvrg(Insti)_PY (2)'!G26</f>
        <v>4751</v>
      </c>
      <c r="D23" s="510">
        <f>'AT3C_cvrg(Insti)_UPY  (2)'!G25</f>
        <v>1161</v>
      </c>
      <c r="E23" s="510">
        <f>'AT3B_cvrg(Insti)_UPY  (2)'!G25</f>
        <v>0</v>
      </c>
      <c r="F23" s="511">
        <f t="shared" si="0"/>
        <v>5912</v>
      </c>
      <c r="G23" s="511">
        <f>'AT3A_cvrg(Insti)_PY (2)'!L26+'AT3B_cvrg(Insti)_UPY  (2)'!L25+'AT3C_cvrg(Insti)_UPY  (2)'!L25</f>
        <v>5912</v>
      </c>
      <c r="H23" s="991"/>
    </row>
    <row r="24" spans="1:8" ht="15" customHeight="1">
      <c r="A24" s="422">
        <v>16</v>
      </c>
      <c r="B24" s="423" t="s">
        <v>667</v>
      </c>
      <c r="C24" s="510">
        <f>'AT3A_cvrg(Insti)_PY (2)'!G27</f>
        <v>5389</v>
      </c>
      <c r="D24" s="510">
        <f>'AT3C_cvrg(Insti)_UPY  (2)'!G26</f>
        <v>1145</v>
      </c>
      <c r="E24" s="510">
        <f>'AT3B_cvrg(Insti)_UPY  (2)'!G26</f>
        <v>0</v>
      </c>
      <c r="F24" s="511">
        <f t="shared" si="0"/>
        <v>6534</v>
      </c>
      <c r="G24" s="511">
        <f>'AT3A_cvrg(Insti)_PY (2)'!L27+'AT3B_cvrg(Insti)_UPY  (2)'!L26+'AT3C_cvrg(Insti)_UPY  (2)'!L26</f>
        <v>6534</v>
      </c>
      <c r="H24" s="991"/>
    </row>
    <row r="25" spans="1:8" ht="15" customHeight="1">
      <c r="A25" s="422">
        <v>17</v>
      </c>
      <c r="B25" s="423" t="s">
        <v>668</v>
      </c>
      <c r="C25" s="510">
        <f>'AT3A_cvrg(Insti)_PY (2)'!G28</f>
        <v>3349</v>
      </c>
      <c r="D25" s="510">
        <f>'AT3C_cvrg(Insti)_UPY  (2)'!G27</f>
        <v>774</v>
      </c>
      <c r="E25" s="510">
        <f>'AT3B_cvrg(Insti)_UPY  (2)'!G27</f>
        <v>3</v>
      </c>
      <c r="F25" s="511">
        <f t="shared" si="0"/>
        <v>4126</v>
      </c>
      <c r="G25" s="511">
        <f>'AT3A_cvrg(Insti)_PY (2)'!L28+'AT3B_cvrg(Insti)_UPY  (2)'!L27+'AT3C_cvrg(Insti)_UPY  (2)'!L27</f>
        <v>4126</v>
      </c>
      <c r="H25" s="991"/>
    </row>
    <row r="26" spans="1:8" ht="15" customHeight="1">
      <c r="A26" s="422">
        <v>18</v>
      </c>
      <c r="B26" s="423" t="s">
        <v>669</v>
      </c>
      <c r="C26" s="510">
        <f>'AT3A_cvrg(Insti)_PY (2)'!G29</f>
        <v>4595</v>
      </c>
      <c r="D26" s="510">
        <f>'AT3C_cvrg(Insti)_UPY  (2)'!G28</f>
        <v>1264</v>
      </c>
      <c r="E26" s="510">
        <f>'AT3B_cvrg(Insti)_UPY  (2)'!G28</f>
        <v>38</v>
      </c>
      <c r="F26" s="511">
        <f t="shared" si="0"/>
        <v>5897</v>
      </c>
      <c r="G26" s="511">
        <f>'AT3A_cvrg(Insti)_PY (2)'!L29+'AT3B_cvrg(Insti)_UPY  (2)'!L28+'AT3C_cvrg(Insti)_UPY  (2)'!L28</f>
        <v>5897</v>
      </c>
      <c r="H26" s="991"/>
    </row>
    <row r="27" spans="1:8" ht="15" customHeight="1">
      <c r="A27" s="422">
        <v>19</v>
      </c>
      <c r="B27" s="423" t="s">
        <v>670</v>
      </c>
      <c r="C27" s="510">
        <f>'AT3A_cvrg(Insti)_PY (2)'!G30</f>
        <v>5011</v>
      </c>
      <c r="D27" s="510">
        <f>'AT3C_cvrg(Insti)_UPY  (2)'!G29</f>
        <v>1177</v>
      </c>
      <c r="E27" s="510">
        <f>'AT3B_cvrg(Insti)_UPY  (2)'!G29</f>
        <v>24</v>
      </c>
      <c r="F27" s="511">
        <f t="shared" si="0"/>
        <v>6212</v>
      </c>
      <c r="G27" s="511">
        <f>'AT3A_cvrg(Insti)_PY (2)'!L30+'AT3B_cvrg(Insti)_UPY  (2)'!L29+'AT3C_cvrg(Insti)_UPY  (2)'!L29</f>
        <v>6212</v>
      </c>
      <c r="H27" s="991"/>
    </row>
    <row r="28" spans="1:8" ht="15" customHeight="1">
      <c r="A28" s="422">
        <v>20</v>
      </c>
      <c r="B28" s="423" t="s">
        <v>671</v>
      </c>
      <c r="C28" s="510">
        <f>'AT3A_cvrg(Insti)_PY (2)'!G31</f>
        <v>3553</v>
      </c>
      <c r="D28" s="510">
        <f>'AT3C_cvrg(Insti)_UPY  (2)'!G30</f>
        <v>836</v>
      </c>
      <c r="E28" s="510">
        <f>'AT3B_cvrg(Insti)_UPY  (2)'!G30</f>
        <v>2</v>
      </c>
      <c r="F28" s="511">
        <f t="shared" si="0"/>
        <v>4391</v>
      </c>
      <c r="G28" s="511">
        <f>'AT3A_cvrg(Insti)_PY (2)'!L31+'AT3B_cvrg(Insti)_UPY  (2)'!L30+'AT3C_cvrg(Insti)_UPY  (2)'!L30</f>
        <v>4391</v>
      </c>
      <c r="H28" s="991"/>
    </row>
    <row r="29" spans="1:8" ht="15" customHeight="1">
      <c r="A29" s="422">
        <v>21</v>
      </c>
      <c r="B29" s="423" t="s">
        <v>672</v>
      </c>
      <c r="C29" s="510">
        <f>'AT3A_cvrg(Insti)_PY (2)'!G32</f>
        <v>687</v>
      </c>
      <c r="D29" s="510">
        <f>'AT3C_cvrg(Insti)_UPY  (2)'!G31</f>
        <v>120</v>
      </c>
      <c r="E29" s="510">
        <f>'AT3B_cvrg(Insti)_UPY  (2)'!G31</f>
        <v>1</v>
      </c>
      <c r="F29" s="511">
        <f t="shared" si="0"/>
        <v>808</v>
      </c>
      <c r="G29" s="511">
        <f>'AT3A_cvrg(Insti)_PY (2)'!L32+'AT3B_cvrg(Insti)_UPY  (2)'!L31+'AT3C_cvrg(Insti)_UPY  (2)'!L31</f>
        <v>808</v>
      </c>
      <c r="H29" s="991"/>
    </row>
    <row r="30" spans="1:8" ht="15" customHeight="1">
      <c r="A30" s="422">
        <v>22</v>
      </c>
      <c r="B30" s="423" t="s">
        <v>673</v>
      </c>
      <c r="C30" s="510">
        <f>'AT3A_cvrg(Insti)_PY (2)'!G33</f>
        <v>1394</v>
      </c>
      <c r="D30" s="510">
        <f>'AT3C_cvrg(Insti)_UPY  (2)'!G32</f>
        <v>305</v>
      </c>
      <c r="E30" s="510">
        <f>'AT3B_cvrg(Insti)_UPY  (2)'!G32</f>
        <v>2</v>
      </c>
      <c r="F30" s="511">
        <f t="shared" si="0"/>
        <v>1701</v>
      </c>
      <c r="G30" s="511">
        <f>'AT3A_cvrg(Insti)_PY (2)'!L33+'AT3B_cvrg(Insti)_UPY  (2)'!L32+'AT3C_cvrg(Insti)_UPY  (2)'!L32</f>
        <v>1701</v>
      </c>
      <c r="H30" s="991"/>
    </row>
    <row r="31" spans="1:8" ht="15" customHeight="1">
      <c r="A31" s="422">
        <v>23</v>
      </c>
      <c r="B31" s="423" t="s">
        <v>674</v>
      </c>
      <c r="C31" s="510">
        <f>'AT3A_cvrg(Insti)_PY (2)'!G34</f>
        <v>1925</v>
      </c>
      <c r="D31" s="510">
        <f>'AT3C_cvrg(Insti)_UPY  (2)'!G33</f>
        <v>413</v>
      </c>
      <c r="E31" s="510">
        <f>'AT3B_cvrg(Insti)_UPY  (2)'!G33</f>
        <v>0</v>
      </c>
      <c r="F31" s="511">
        <f t="shared" si="0"/>
        <v>2338</v>
      </c>
      <c r="G31" s="511">
        <f>'AT3A_cvrg(Insti)_PY (2)'!L34+'AT3B_cvrg(Insti)_UPY  (2)'!L33+'AT3C_cvrg(Insti)_UPY  (2)'!L33</f>
        <v>2338</v>
      </c>
      <c r="H31" s="991"/>
    </row>
    <row r="32" spans="1:8" ht="15" customHeight="1">
      <c r="A32" s="426">
        <v>24</v>
      </c>
      <c r="B32" s="423" t="s">
        <v>675</v>
      </c>
      <c r="C32" s="510">
        <f>'AT3A_cvrg(Insti)_PY (2)'!G35</f>
        <v>399</v>
      </c>
      <c r="D32" s="510">
        <f>'AT3C_cvrg(Insti)_UPY  (2)'!G34</f>
        <v>63</v>
      </c>
      <c r="E32" s="510">
        <f>'AT3B_cvrg(Insti)_UPY  (2)'!G34</f>
        <v>0</v>
      </c>
      <c r="F32" s="511">
        <f t="shared" si="0"/>
        <v>462</v>
      </c>
      <c r="G32" s="511">
        <f>'AT3A_cvrg(Insti)_PY (2)'!L35+'AT3B_cvrg(Insti)_UPY  (2)'!L34+'AT3C_cvrg(Insti)_UPY  (2)'!L34</f>
        <v>462</v>
      </c>
      <c r="H32" s="991"/>
    </row>
    <row r="33" spans="1:8" ht="15" customHeight="1">
      <c r="A33" s="993" t="s">
        <v>16</v>
      </c>
      <c r="B33" s="994"/>
      <c r="C33" s="511">
        <f>SUM(C9:C32)</f>
        <v>67739</v>
      </c>
      <c r="D33" s="511">
        <f>SUM(D9:D32)</f>
        <v>15960</v>
      </c>
      <c r="E33" s="511">
        <f>SUM(E9:E32)</f>
        <v>236</v>
      </c>
      <c r="F33" s="511">
        <f>SUM(F9:F32)</f>
        <v>83935</v>
      </c>
      <c r="G33" s="511">
        <f>SUM(G9:G32)</f>
        <v>83935</v>
      </c>
      <c r="H33" s="992"/>
    </row>
    <row r="35" spans="1:8">
      <c r="A35" s="513" t="s">
        <v>246</v>
      </c>
    </row>
    <row r="38" spans="1:8">
      <c r="A38" s="9" t="s">
        <v>1117</v>
      </c>
      <c r="B38" s="512"/>
      <c r="C38" s="512"/>
      <c r="D38" s="984" t="s">
        <v>849</v>
      </c>
      <c r="E38" s="984"/>
      <c r="F38" s="985" t="s">
        <v>846</v>
      </c>
      <c r="G38" s="985"/>
      <c r="H38" s="985"/>
    </row>
    <row r="39" spans="1:8" ht="12.75" customHeight="1">
      <c r="A39" s="512"/>
      <c r="B39" s="512"/>
      <c r="C39" s="512"/>
      <c r="D39" s="984" t="s">
        <v>850</v>
      </c>
      <c r="E39" s="984"/>
      <c r="F39" s="985" t="s">
        <v>845</v>
      </c>
      <c r="G39" s="985"/>
      <c r="H39" s="985"/>
    </row>
    <row r="40" spans="1:8" ht="12.75" customHeight="1">
      <c r="A40" s="512"/>
      <c r="B40" s="512"/>
      <c r="C40" s="512"/>
      <c r="D40" s="984" t="s">
        <v>851</v>
      </c>
      <c r="E40" s="984"/>
      <c r="F40" s="512"/>
      <c r="G40" s="512"/>
      <c r="H40" s="512"/>
    </row>
    <row r="41" spans="1:8">
      <c r="C41" s="512"/>
      <c r="D41" s="512"/>
      <c r="E41" s="512"/>
      <c r="F41" s="512"/>
      <c r="G41" s="512"/>
      <c r="H41" s="512"/>
    </row>
    <row r="42" spans="1:8">
      <c r="A42" s="512"/>
      <c r="B42" s="512"/>
      <c r="C42" s="512"/>
      <c r="D42" s="512"/>
      <c r="E42" s="512"/>
      <c r="F42" s="512"/>
      <c r="G42" s="512"/>
      <c r="H42" s="512"/>
    </row>
  </sheetData>
  <mergeCells count="11">
    <mergeCell ref="A1:G1"/>
    <mergeCell ref="A2:H2"/>
    <mergeCell ref="A4:H4"/>
    <mergeCell ref="G6:H6"/>
    <mergeCell ref="H9:H33"/>
    <mergeCell ref="A33:B33"/>
    <mergeCell ref="D38:E38"/>
    <mergeCell ref="F38:H38"/>
    <mergeCell ref="D39:E39"/>
    <mergeCell ref="F39:H39"/>
    <mergeCell ref="D40:E40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49"/>
  <sheetViews>
    <sheetView topLeftCell="A13" zoomScaleSheetLayoutView="78" workbookViewId="0">
      <selection activeCell="A40" sqref="A40"/>
    </sheetView>
  </sheetViews>
  <sheetFormatPr defaultColWidth="9.140625" defaultRowHeight="12.75"/>
  <cols>
    <col min="1" max="1" width="7.42578125" style="99" customWidth="1"/>
    <col min="2" max="2" width="17.140625" style="99" customWidth="1"/>
    <col min="3" max="3" width="11" style="99" customWidth="1"/>
    <col min="4" max="4" width="10" style="99" customWidth="1"/>
    <col min="5" max="5" width="11.85546875" style="99" customWidth="1"/>
    <col min="6" max="6" width="12.140625" style="99" customWidth="1"/>
    <col min="7" max="7" width="13.28515625" style="99" customWidth="1"/>
    <col min="8" max="8" width="14.5703125" style="99" customWidth="1"/>
    <col min="9" max="9" width="12.7109375" style="99" customWidth="1"/>
    <col min="10" max="10" width="14" style="99" customWidth="1"/>
    <col min="11" max="11" width="10.85546875" style="99" customWidth="1"/>
    <col min="12" max="12" width="10.7109375" style="99" customWidth="1"/>
    <col min="13" max="16384" width="9.140625" style="99"/>
  </cols>
  <sheetData>
    <row r="1" spans="1:16" s="55" customFormat="1">
      <c r="E1" s="1388"/>
      <c r="F1" s="1388"/>
      <c r="G1" s="1388"/>
      <c r="H1" s="1388"/>
      <c r="I1" s="1388"/>
      <c r="J1" s="167" t="s">
        <v>638</v>
      </c>
    </row>
    <row r="2" spans="1:16" s="55" customFormat="1" ht="15">
      <c r="A2" s="1389" t="s">
        <v>0</v>
      </c>
      <c r="B2" s="1389"/>
      <c r="C2" s="1389"/>
      <c r="D2" s="1389"/>
      <c r="E2" s="1389"/>
      <c r="F2" s="1389"/>
      <c r="G2" s="1389"/>
      <c r="H2" s="1389"/>
      <c r="I2" s="1389"/>
      <c r="J2" s="1389"/>
    </row>
    <row r="3" spans="1:16" s="55" customFormat="1" ht="20.25">
      <c r="A3" s="967" t="s">
        <v>857</v>
      </c>
      <c r="B3" s="967"/>
      <c r="C3" s="967"/>
      <c r="D3" s="967"/>
      <c r="E3" s="967"/>
      <c r="F3" s="967"/>
      <c r="G3" s="967"/>
      <c r="H3" s="967"/>
      <c r="I3" s="967"/>
      <c r="J3" s="967"/>
    </row>
    <row r="4" spans="1:16" s="55" customFormat="1" ht="14.25" customHeight="1"/>
    <row r="5" spans="1:16" ht="19.5" customHeight="1">
      <c r="A5" s="1391" t="s">
        <v>869</v>
      </c>
      <c r="B5" s="1391"/>
      <c r="C5" s="1391"/>
      <c r="D5" s="1391"/>
      <c r="E5" s="1391"/>
      <c r="F5" s="1391"/>
      <c r="G5" s="1391"/>
      <c r="H5" s="1391"/>
      <c r="I5" s="1391"/>
      <c r="J5" s="1391"/>
      <c r="K5" s="1391"/>
      <c r="L5" s="1391"/>
    </row>
    <row r="6" spans="1:16" ht="13.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</row>
    <row r="7" spans="1:16" ht="0.75" customHeight="1"/>
    <row r="8" spans="1:16">
      <c r="A8" s="26" t="s">
        <v>700</v>
      </c>
      <c r="B8" s="26"/>
      <c r="C8" s="169"/>
      <c r="H8" s="1390" t="s">
        <v>870</v>
      </c>
      <c r="I8" s="1390"/>
      <c r="J8" s="1390"/>
    </row>
    <row r="9" spans="1:16">
      <c r="A9" s="1179" t="s">
        <v>2</v>
      </c>
      <c r="B9" s="1179" t="s">
        <v>33</v>
      </c>
      <c r="C9" s="1393" t="s">
        <v>639</v>
      </c>
      <c r="D9" s="1393"/>
      <c r="E9" s="1393" t="s">
        <v>118</v>
      </c>
      <c r="F9" s="1393"/>
      <c r="G9" s="1393" t="s">
        <v>640</v>
      </c>
      <c r="H9" s="1393"/>
      <c r="I9" s="1393" t="s">
        <v>119</v>
      </c>
      <c r="J9" s="1393"/>
      <c r="K9" s="1393" t="s">
        <v>120</v>
      </c>
      <c r="L9" s="1393"/>
      <c r="O9" s="170"/>
      <c r="P9" s="171"/>
    </row>
    <row r="10" spans="1:16" ht="53.25" customHeight="1">
      <c r="A10" s="1179"/>
      <c r="B10" s="1179"/>
      <c r="C10" s="218" t="s">
        <v>641</v>
      </c>
      <c r="D10" s="218" t="s">
        <v>642</v>
      </c>
      <c r="E10" s="218" t="s">
        <v>643</v>
      </c>
      <c r="F10" s="218" t="s">
        <v>644</v>
      </c>
      <c r="G10" s="218" t="s">
        <v>643</v>
      </c>
      <c r="H10" s="218" t="s">
        <v>644</v>
      </c>
      <c r="I10" s="218" t="s">
        <v>641</v>
      </c>
      <c r="J10" s="218" t="s">
        <v>642</v>
      </c>
      <c r="K10" s="218" t="s">
        <v>641</v>
      </c>
      <c r="L10" s="218" t="s">
        <v>642</v>
      </c>
    </row>
    <row r="11" spans="1:16">
      <c r="A11" s="218">
        <v>1</v>
      </c>
      <c r="B11" s="218">
        <v>2</v>
      </c>
      <c r="C11" s="218">
        <v>3</v>
      </c>
      <c r="D11" s="218">
        <v>4</v>
      </c>
      <c r="E11" s="218">
        <v>5</v>
      </c>
      <c r="F11" s="218">
        <v>6</v>
      </c>
      <c r="G11" s="218">
        <v>7</v>
      </c>
      <c r="H11" s="218">
        <v>8</v>
      </c>
      <c r="I11" s="218">
        <v>9</v>
      </c>
      <c r="J11" s="218">
        <v>10</v>
      </c>
      <c r="K11" s="218">
        <v>11</v>
      </c>
      <c r="L11" s="218">
        <v>12</v>
      </c>
    </row>
    <row r="12" spans="1:16" s="186" customFormat="1">
      <c r="A12" s="178">
        <v>1</v>
      </c>
      <c r="B12" s="175" t="s">
        <v>652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</row>
    <row r="13" spans="1:16" s="186" customFormat="1">
      <c r="A13" s="178">
        <v>2</v>
      </c>
      <c r="B13" s="175" t="s">
        <v>653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1:16" s="186" customFormat="1">
      <c r="A14" s="178">
        <v>3</v>
      </c>
      <c r="B14" s="175" t="s">
        <v>654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</row>
    <row r="15" spans="1:16" s="186" customFormat="1">
      <c r="A15" s="178">
        <v>4</v>
      </c>
      <c r="B15" s="175" t="s">
        <v>655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</row>
    <row r="16" spans="1:16" s="186" customFormat="1">
      <c r="A16" s="178">
        <v>5</v>
      </c>
      <c r="B16" s="175" t="s">
        <v>656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</row>
    <row r="17" spans="1:12" s="186" customFormat="1">
      <c r="A17" s="178">
        <v>6</v>
      </c>
      <c r="B17" s="175" t="s">
        <v>657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</row>
    <row r="18" spans="1:12" s="186" customFormat="1">
      <c r="A18" s="178">
        <v>7</v>
      </c>
      <c r="B18" s="175" t="s">
        <v>658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</row>
    <row r="19" spans="1:12" s="186" customFormat="1" ht="12.75" customHeight="1">
      <c r="A19" s="178">
        <v>8</v>
      </c>
      <c r="B19" s="175" t="s">
        <v>659</v>
      </c>
      <c r="C19" s="1299" t="s">
        <v>678</v>
      </c>
      <c r="D19" s="1300"/>
      <c r="E19" s="1300"/>
      <c r="F19" s="1300"/>
      <c r="G19" s="1300"/>
      <c r="H19" s="1300"/>
      <c r="I19" s="1300"/>
      <c r="J19" s="1300"/>
      <c r="K19" s="1300"/>
      <c r="L19" s="1301"/>
    </row>
    <row r="20" spans="1:12" s="186" customFormat="1" ht="12.75" customHeight="1">
      <c r="A20" s="178">
        <v>9</v>
      </c>
      <c r="B20" s="175" t="s">
        <v>660</v>
      </c>
      <c r="C20" s="1302"/>
      <c r="D20" s="1303"/>
      <c r="E20" s="1303"/>
      <c r="F20" s="1303"/>
      <c r="G20" s="1303"/>
      <c r="H20" s="1303"/>
      <c r="I20" s="1303"/>
      <c r="J20" s="1303"/>
      <c r="K20" s="1303"/>
      <c r="L20" s="1304"/>
    </row>
    <row r="21" spans="1:12" s="186" customFormat="1" ht="12.75" customHeight="1">
      <c r="A21" s="178">
        <v>10</v>
      </c>
      <c r="B21" s="175" t="s">
        <v>661</v>
      </c>
      <c r="C21" s="1302"/>
      <c r="D21" s="1303"/>
      <c r="E21" s="1303"/>
      <c r="F21" s="1303"/>
      <c r="G21" s="1303"/>
      <c r="H21" s="1303"/>
      <c r="I21" s="1303"/>
      <c r="J21" s="1303"/>
      <c r="K21" s="1303"/>
      <c r="L21" s="1304"/>
    </row>
    <row r="22" spans="1:12" s="186" customFormat="1" ht="12.75" customHeight="1">
      <c r="A22" s="178">
        <v>11</v>
      </c>
      <c r="B22" s="175" t="s">
        <v>662</v>
      </c>
      <c r="C22" s="1302"/>
      <c r="D22" s="1303"/>
      <c r="E22" s="1303"/>
      <c r="F22" s="1303"/>
      <c r="G22" s="1303"/>
      <c r="H22" s="1303"/>
      <c r="I22" s="1303"/>
      <c r="J22" s="1303"/>
      <c r="K22" s="1303"/>
      <c r="L22" s="1304"/>
    </row>
    <row r="23" spans="1:12" ht="12.75" customHeight="1">
      <c r="A23" s="178">
        <v>12</v>
      </c>
      <c r="B23" s="175" t="s">
        <v>663</v>
      </c>
      <c r="C23" s="1302"/>
      <c r="D23" s="1303"/>
      <c r="E23" s="1303"/>
      <c r="F23" s="1303"/>
      <c r="G23" s="1303"/>
      <c r="H23" s="1303"/>
      <c r="I23" s="1303"/>
      <c r="J23" s="1303"/>
      <c r="K23" s="1303"/>
      <c r="L23" s="1304"/>
    </row>
    <row r="24" spans="1:12" ht="12.75" customHeight="1">
      <c r="A24" s="178">
        <v>13</v>
      </c>
      <c r="B24" s="175" t="s">
        <v>664</v>
      </c>
      <c r="C24" s="1302"/>
      <c r="D24" s="1303"/>
      <c r="E24" s="1303"/>
      <c r="F24" s="1303"/>
      <c r="G24" s="1303"/>
      <c r="H24" s="1303"/>
      <c r="I24" s="1303"/>
      <c r="J24" s="1303"/>
      <c r="K24" s="1303"/>
      <c r="L24" s="1304"/>
    </row>
    <row r="25" spans="1:12" ht="12.75" customHeight="1">
      <c r="A25" s="178">
        <v>14</v>
      </c>
      <c r="B25" s="175" t="s">
        <v>665</v>
      </c>
      <c r="C25" s="1302"/>
      <c r="D25" s="1303"/>
      <c r="E25" s="1303"/>
      <c r="F25" s="1303"/>
      <c r="G25" s="1303"/>
      <c r="H25" s="1303"/>
      <c r="I25" s="1303"/>
      <c r="J25" s="1303"/>
      <c r="K25" s="1303"/>
      <c r="L25" s="1304"/>
    </row>
    <row r="26" spans="1:12" ht="12.75" customHeight="1">
      <c r="A26" s="178">
        <v>15</v>
      </c>
      <c r="B26" s="175" t="s">
        <v>666</v>
      </c>
      <c r="C26" s="1305"/>
      <c r="D26" s="1306"/>
      <c r="E26" s="1306"/>
      <c r="F26" s="1306"/>
      <c r="G26" s="1306"/>
      <c r="H26" s="1306"/>
      <c r="I26" s="1306"/>
      <c r="J26" s="1306"/>
      <c r="K26" s="1306"/>
      <c r="L26" s="1307"/>
    </row>
    <row r="27" spans="1:12">
      <c r="A27" s="178">
        <v>16</v>
      </c>
      <c r="B27" s="175" t="s">
        <v>667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</row>
    <row r="28" spans="1:12">
      <c r="A28" s="178">
        <v>17</v>
      </c>
      <c r="B28" s="175" t="s">
        <v>668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</row>
    <row r="29" spans="1:12">
      <c r="A29" s="178">
        <v>18</v>
      </c>
      <c r="B29" s="175" t="s">
        <v>669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</row>
    <row r="30" spans="1:12">
      <c r="A30" s="178">
        <v>19</v>
      </c>
      <c r="B30" s="175" t="s">
        <v>670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</row>
    <row r="31" spans="1:12">
      <c r="A31" s="178">
        <v>20</v>
      </c>
      <c r="B31" s="175" t="s">
        <v>671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</row>
    <row r="32" spans="1:12">
      <c r="A32" s="178">
        <v>21</v>
      </c>
      <c r="B32" s="175" t="s">
        <v>672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</row>
    <row r="33" spans="1:12">
      <c r="A33" s="178">
        <v>22</v>
      </c>
      <c r="B33" s="175" t="s">
        <v>673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</row>
    <row r="34" spans="1:12">
      <c r="A34" s="178">
        <v>23</v>
      </c>
      <c r="B34" s="175" t="s">
        <v>674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spans="1:12">
      <c r="A35" s="176">
        <v>24</v>
      </c>
      <c r="B35" s="175" t="s">
        <v>675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</row>
    <row r="36" spans="1:12">
      <c r="A36" s="1027" t="s">
        <v>16</v>
      </c>
      <c r="B36" s="1028"/>
      <c r="C36" s="170"/>
      <c r="D36" s="170"/>
      <c r="E36" s="170"/>
      <c r="F36" s="170"/>
      <c r="G36" s="170"/>
      <c r="H36" s="170"/>
      <c r="I36" s="170"/>
      <c r="J36" s="170"/>
      <c r="K36" s="170"/>
      <c r="L36" s="170"/>
    </row>
    <row r="37" spans="1:12">
      <c r="A37" s="62"/>
      <c r="B37" s="77"/>
      <c r="C37" s="77"/>
      <c r="D37" s="171"/>
      <c r="E37" s="171"/>
      <c r="F37" s="171"/>
      <c r="G37" s="171"/>
      <c r="H37" s="171"/>
      <c r="I37" s="171"/>
      <c r="J37" s="171"/>
    </row>
    <row r="38" spans="1:12">
      <c r="A38" s="62"/>
      <c r="B38" s="77"/>
      <c r="C38" s="77"/>
      <c r="D38" s="171"/>
      <c r="E38" s="171"/>
      <c r="F38" s="171"/>
      <c r="G38" s="171"/>
      <c r="H38" s="171"/>
      <c r="I38" s="171"/>
      <c r="J38" s="171"/>
      <c r="K38" s="347"/>
      <c r="L38" s="347"/>
    </row>
    <row r="39" spans="1:12">
      <c r="A39" s="62"/>
      <c r="B39" s="77"/>
      <c r="C39" s="77"/>
      <c r="D39" s="171"/>
      <c r="E39" s="171"/>
      <c r="F39" s="171"/>
      <c r="G39" s="171"/>
      <c r="H39" s="171"/>
      <c r="I39" s="171"/>
      <c r="J39" s="171"/>
      <c r="K39" s="347"/>
      <c r="L39" s="347"/>
    </row>
    <row r="40" spans="1:12" ht="15.75" customHeight="1">
      <c r="A40" s="9" t="s">
        <v>1117</v>
      </c>
      <c r="B40" s="65"/>
      <c r="C40" s="65"/>
      <c r="D40" s="1221" t="s">
        <v>849</v>
      </c>
      <c r="E40" s="1221"/>
      <c r="F40" s="1221"/>
      <c r="G40" s="1221"/>
      <c r="H40" s="1038" t="s">
        <v>846</v>
      </c>
      <c r="I40" s="1038"/>
      <c r="J40" s="1038"/>
      <c r="K40" s="1038"/>
      <c r="L40" s="1038"/>
    </row>
    <row r="41" spans="1:12" ht="12.75" customHeight="1">
      <c r="A41" s="356"/>
      <c r="B41" s="356"/>
      <c r="C41" s="356"/>
      <c r="D41" s="1221" t="s">
        <v>850</v>
      </c>
      <c r="E41" s="1221"/>
      <c r="F41" s="1221"/>
      <c r="G41" s="1221"/>
      <c r="H41" s="1038" t="s">
        <v>845</v>
      </c>
      <c r="I41" s="1038"/>
      <c r="J41" s="1038"/>
      <c r="K41" s="1038"/>
      <c r="L41" s="1038"/>
    </row>
    <row r="42" spans="1:12" ht="12.75" customHeight="1">
      <c r="A42" s="348"/>
      <c r="B42" s="348"/>
      <c r="C42" s="348"/>
      <c r="D42" s="1221" t="s">
        <v>851</v>
      </c>
      <c r="E42" s="1221"/>
      <c r="F42" s="1221"/>
      <c r="G42" s="1221"/>
      <c r="H42" s="356"/>
      <c r="I42" s="356"/>
      <c r="J42" s="356"/>
      <c r="K42" s="356"/>
      <c r="L42" s="347"/>
    </row>
    <row r="43" spans="1:12">
      <c r="A43" s="65"/>
      <c r="B43" s="65"/>
      <c r="C43" s="65"/>
      <c r="D43" s="347"/>
      <c r="E43" s="65"/>
      <c r="F43" s="347"/>
      <c r="G43" s="347"/>
      <c r="H43" s="159"/>
      <c r="I43" s="159"/>
      <c r="J43" s="159"/>
      <c r="K43" s="347"/>
      <c r="L43" s="347"/>
    </row>
    <row r="44" spans="1:12">
      <c r="A44" s="347"/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</row>
    <row r="45" spans="1:12">
      <c r="A45" s="347"/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</row>
    <row r="47" spans="1:12">
      <c r="A47" s="1392"/>
      <c r="B47" s="1392"/>
      <c r="C47" s="1392"/>
      <c r="D47" s="1392"/>
      <c r="E47" s="1392"/>
      <c r="F47" s="1392"/>
      <c r="G47" s="1392"/>
      <c r="H47" s="1392"/>
      <c r="I47" s="1392"/>
      <c r="J47" s="1392"/>
    </row>
    <row r="49" spans="1:10">
      <c r="A49" s="1392"/>
      <c r="B49" s="1392"/>
      <c r="C49" s="1392"/>
      <c r="D49" s="1392"/>
      <c r="E49" s="1392"/>
      <c r="F49" s="1392"/>
      <c r="G49" s="1392"/>
      <c r="H49" s="1392"/>
      <c r="I49" s="1392"/>
      <c r="J49" s="1392"/>
    </row>
  </sheetData>
  <mergeCells count="21">
    <mergeCell ref="A49:J49"/>
    <mergeCell ref="A9:A10"/>
    <mergeCell ref="B9:B10"/>
    <mergeCell ref="C9:D9"/>
    <mergeCell ref="E9:F9"/>
    <mergeCell ref="G9:H9"/>
    <mergeCell ref="I9:J9"/>
    <mergeCell ref="A47:J47"/>
    <mergeCell ref="A36:B36"/>
    <mergeCell ref="C19:L26"/>
    <mergeCell ref="D40:G40"/>
    <mergeCell ref="D41:G41"/>
    <mergeCell ref="D42:G42"/>
    <mergeCell ref="H40:L40"/>
    <mergeCell ref="H41:L41"/>
    <mergeCell ref="K9:L9"/>
    <mergeCell ref="E1:I1"/>
    <mergeCell ref="A2:J2"/>
    <mergeCell ref="A3:J3"/>
    <mergeCell ref="H8:J8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49"/>
  <sheetViews>
    <sheetView topLeftCell="A16" zoomScaleSheetLayoutView="78" workbookViewId="0">
      <selection activeCell="H39" sqref="H39:L40"/>
    </sheetView>
  </sheetViews>
  <sheetFormatPr defaultColWidth="9.140625" defaultRowHeight="12.75"/>
  <cols>
    <col min="1" max="1" width="7.42578125" style="99" customWidth="1"/>
    <col min="2" max="2" width="17.140625" style="99" customWidth="1"/>
    <col min="3" max="3" width="11" style="99" customWidth="1"/>
    <col min="4" max="4" width="10" style="99" customWidth="1"/>
    <col min="5" max="5" width="11.85546875" style="99" customWidth="1"/>
    <col min="6" max="6" width="12.140625" style="99" customWidth="1"/>
    <col min="7" max="7" width="13.28515625" style="99" customWidth="1"/>
    <col min="8" max="8" width="14.5703125" style="99" customWidth="1"/>
    <col min="9" max="9" width="12" style="99" customWidth="1"/>
    <col min="10" max="10" width="13.140625" style="99" customWidth="1"/>
    <col min="11" max="11" width="10.85546875" style="99" customWidth="1"/>
    <col min="12" max="12" width="10.7109375" style="99" customWidth="1"/>
    <col min="13" max="16384" width="9.140625" style="99"/>
  </cols>
  <sheetData>
    <row r="1" spans="1:16" s="55" customFormat="1">
      <c r="E1" s="1388"/>
      <c r="F1" s="1388"/>
      <c r="G1" s="1388"/>
      <c r="H1" s="1388"/>
      <c r="I1" s="1388"/>
      <c r="J1" s="167" t="s">
        <v>645</v>
      </c>
    </row>
    <row r="2" spans="1:16" s="55" customFormat="1" ht="15">
      <c r="A2" s="1389" t="s">
        <v>0</v>
      </c>
      <c r="B2" s="1389"/>
      <c r="C2" s="1389"/>
      <c r="D2" s="1389"/>
      <c r="E2" s="1389"/>
      <c r="F2" s="1389"/>
      <c r="G2" s="1389"/>
      <c r="H2" s="1389"/>
      <c r="I2" s="1389"/>
      <c r="J2" s="1389"/>
    </row>
    <row r="3" spans="1:16" s="55" customFormat="1" ht="20.25">
      <c r="A3" s="967" t="s">
        <v>857</v>
      </c>
      <c r="B3" s="967"/>
      <c r="C3" s="967"/>
      <c r="D3" s="967"/>
      <c r="E3" s="967"/>
      <c r="F3" s="967"/>
      <c r="G3" s="967"/>
      <c r="H3" s="967"/>
      <c r="I3" s="967"/>
      <c r="J3" s="967"/>
    </row>
    <row r="4" spans="1:16" s="55" customFormat="1" ht="14.25" customHeight="1"/>
    <row r="5" spans="1:16" ht="16.5" customHeight="1">
      <c r="A5" s="1391" t="s">
        <v>871</v>
      </c>
      <c r="B5" s="1391"/>
      <c r="C5" s="1391"/>
      <c r="D5" s="1391"/>
      <c r="E5" s="1391"/>
      <c r="F5" s="1391"/>
      <c r="G5" s="1391"/>
      <c r="H5" s="1391"/>
      <c r="I5" s="1391"/>
      <c r="J5" s="1391"/>
      <c r="K5" s="1391"/>
      <c r="L5" s="1391"/>
    </row>
    <row r="6" spans="1:16" ht="13.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</row>
    <row r="7" spans="1:16" ht="0.75" customHeight="1"/>
    <row r="8" spans="1:16">
      <c r="A8" s="26" t="s">
        <v>700</v>
      </c>
      <c r="B8" s="26"/>
      <c r="C8" s="169"/>
      <c r="H8" s="1390" t="s">
        <v>870</v>
      </c>
      <c r="I8" s="1390"/>
      <c r="J8" s="1390"/>
    </row>
    <row r="9" spans="1:16">
      <c r="A9" s="1179" t="s">
        <v>2</v>
      </c>
      <c r="B9" s="1179" t="s">
        <v>33</v>
      </c>
      <c r="C9" s="1393" t="s">
        <v>639</v>
      </c>
      <c r="D9" s="1393"/>
      <c r="E9" s="1393" t="s">
        <v>118</v>
      </c>
      <c r="F9" s="1393"/>
      <c r="G9" s="1393" t="s">
        <v>640</v>
      </c>
      <c r="H9" s="1393"/>
      <c r="I9" s="1393" t="s">
        <v>119</v>
      </c>
      <c r="J9" s="1393"/>
      <c r="K9" s="1393" t="s">
        <v>120</v>
      </c>
      <c r="L9" s="1393"/>
      <c r="O9" s="170"/>
      <c r="P9" s="171"/>
    </row>
    <row r="10" spans="1:16" ht="53.25" customHeight="1">
      <c r="A10" s="1179"/>
      <c r="B10" s="1179"/>
      <c r="C10" s="218" t="s">
        <v>641</v>
      </c>
      <c r="D10" s="218" t="s">
        <v>642</v>
      </c>
      <c r="E10" s="218" t="s">
        <v>643</v>
      </c>
      <c r="F10" s="218" t="s">
        <v>644</v>
      </c>
      <c r="G10" s="218" t="s">
        <v>643</v>
      </c>
      <c r="H10" s="218" t="s">
        <v>644</v>
      </c>
      <c r="I10" s="218" t="s">
        <v>641</v>
      </c>
      <c r="J10" s="218" t="s">
        <v>642</v>
      </c>
      <c r="K10" s="218" t="s">
        <v>641</v>
      </c>
      <c r="L10" s="218" t="s">
        <v>642</v>
      </c>
    </row>
    <row r="11" spans="1:16">
      <c r="A11" s="218">
        <v>1</v>
      </c>
      <c r="B11" s="218">
        <v>2</v>
      </c>
      <c r="C11" s="218">
        <v>3</v>
      </c>
      <c r="D11" s="218">
        <v>4</v>
      </c>
      <c r="E11" s="218">
        <v>5</v>
      </c>
      <c r="F11" s="218">
        <v>6</v>
      </c>
      <c r="G11" s="218">
        <v>7</v>
      </c>
      <c r="H11" s="218">
        <v>8</v>
      </c>
      <c r="I11" s="218">
        <v>9</v>
      </c>
      <c r="J11" s="218">
        <v>10</v>
      </c>
      <c r="K11" s="218">
        <v>11</v>
      </c>
      <c r="L11" s="218">
        <v>12</v>
      </c>
    </row>
    <row r="12" spans="1:16" s="186" customFormat="1">
      <c r="A12" s="178">
        <v>1</v>
      </c>
      <c r="B12" s="175" t="s">
        <v>652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</row>
    <row r="13" spans="1:16" s="186" customFormat="1">
      <c r="A13" s="178">
        <v>2</v>
      </c>
      <c r="B13" s="175" t="s">
        <v>653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1:16" s="186" customFormat="1">
      <c r="A14" s="178">
        <v>3</v>
      </c>
      <c r="B14" s="175" t="s">
        <v>654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</row>
    <row r="15" spans="1:16" s="186" customFormat="1">
      <c r="A15" s="178">
        <v>4</v>
      </c>
      <c r="B15" s="175" t="s">
        <v>655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</row>
    <row r="16" spans="1:16" s="186" customFormat="1">
      <c r="A16" s="178">
        <v>5</v>
      </c>
      <c r="B16" s="175" t="s">
        <v>656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</row>
    <row r="17" spans="1:12" s="186" customFormat="1">
      <c r="A17" s="178">
        <v>6</v>
      </c>
      <c r="B17" s="175" t="s">
        <v>657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</row>
    <row r="18" spans="1:12" s="186" customFormat="1">
      <c r="A18" s="178">
        <v>7</v>
      </c>
      <c r="B18" s="175" t="s">
        <v>658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</row>
    <row r="19" spans="1:12" s="186" customFormat="1">
      <c r="A19" s="178">
        <v>8</v>
      </c>
      <c r="B19" s="175" t="s">
        <v>659</v>
      </c>
      <c r="C19" s="1299" t="s">
        <v>678</v>
      </c>
      <c r="D19" s="1300"/>
      <c r="E19" s="1300"/>
      <c r="F19" s="1300"/>
      <c r="G19" s="1300"/>
      <c r="H19" s="1300"/>
      <c r="I19" s="1300"/>
      <c r="J19" s="1300"/>
      <c r="K19" s="1300"/>
      <c r="L19" s="1301"/>
    </row>
    <row r="20" spans="1:12" s="186" customFormat="1">
      <c r="A20" s="178">
        <v>9</v>
      </c>
      <c r="B20" s="175" t="s">
        <v>660</v>
      </c>
      <c r="C20" s="1302"/>
      <c r="D20" s="1303"/>
      <c r="E20" s="1303"/>
      <c r="F20" s="1303"/>
      <c r="G20" s="1303"/>
      <c r="H20" s="1303"/>
      <c r="I20" s="1303"/>
      <c r="J20" s="1303"/>
      <c r="K20" s="1303"/>
      <c r="L20" s="1304"/>
    </row>
    <row r="21" spans="1:12" s="186" customFormat="1">
      <c r="A21" s="178">
        <v>10</v>
      </c>
      <c r="B21" s="175" t="s">
        <v>661</v>
      </c>
      <c r="C21" s="1302"/>
      <c r="D21" s="1303"/>
      <c r="E21" s="1303"/>
      <c r="F21" s="1303"/>
      <c r="G21" s="1303"/>
      <c r="H21" s="1303"/>
      <c r="I21" s="1303"/>
      <c r="J21" s="1303"/>
      <c r="K21" s="1303"/>
      <c r="L21" s="1304"/>
    </row>
    <row r="22" spans="1:12">
      <c r="A22" s="178">
        <v>11</v>
      </c>
      <c r="B22" s="175" t="s">
        <v>662</v>
      </c>
      <c r="C22" s="1302"/>
      <c r="D22" s="1303"/>
      <c r="E22" s="1303"/>
      <c r="F22" s="1303"/>
      <c r="G22" s="1303"/>
      <c r="H22" s="1303"/>
      <c r="I22" s="1303"/>
      <c r="J22" s="1303"/>
      <c r="K22" s="1303"/>
      <c r="L22" s="1304"/>
    </row>
    <row r="23" spans="1:12">
      <c r="A23" s="178">
        <v>12</v>
      </c>
      <c r="B23" s="175" t="s">
        <v>663</v>
      </c>
      <c r="C23" s="1302"/>
      <c r="D23" s="1303"/>
      <c r="E23" s="1303"/>
      <c r="F23" s="1303"/>
      <c r="G23" s="1303"/>
      <c r="H23" s="1303"/>
      <c r="I23" s="1303"/>
      <c r="J23" s="1303"/>
      <c r="K23" s="1303"/>
      <c r="L23" s="1304"/>
    </row>
    <row r="24" spans="1:12">
      <c r="A24" s="178">
        <v>13</v>
      </c>
      <c r="B24" s="175" t="s">
        <v>664</v>
      </c>
      <c r="C24" s="1302"/>
      <c r="D24" s="1303"/>
      <c r="E24" s="1303"/>
      <c r="F24" s="1303"/>
      <c r="G24" s="1303"/>
      <c r="H24" s="1303"/>
      <c r="I24" s="1303"/>
      <c r="J24" s="1303"/>
      <c r="K24" s="1303"/>
      <c r="L24" s="1304"/>
    </row>
    <row r="25" spans="1:12">
      <c r="A25" s="178">
        <v>14</v>
      </c>
      <c r="B25" s="175" t="s">
        <v>665</v>
      </c>
      <c r="C25" s="1302"/>
      <c r="D25" s="1303"/>
      <c r="E25" s="1303"/>
      <c r="F25" s="1303"/>
      <c r="G25" s="1303"/>
      <c r="H25" s="1303"/>
      <c r="I25" s="1303"/>
      <c r="J25" s="1303"/>
      <c r="K25" s="1303"/>
      <c r="L25" s="1304"/>
    </row>
    <row r="26" spans="1:12">
      <c r="A26" s="178">
        <v>15</v>
      </c>
      <c r="B26" s="175" t="s">
        <v>666</v>
      </c>
      <c r="C26" s="1305"/>
      <c r="D26" s="1306"/>
      <c r="E26" s="1306"/>
      <c r="F26" s="1306"/>
      <c r="G26" s="1306"/>
      <c r="H26" s="1306"/>
      <c r="I26" s="1306"/>
      <c r="J26" s="1306"/>
      <c r="K26" s="1306"/>
      <c r="L26" s="1307"/>
    </row>
    <row r="27" spans="1:12">
      <c r="A27" s="178">
        <v>16</v>
      </c>
      <c r="B27" s="175" t="s">
        <v>667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</row>
    <row r="28" spans="1:12">
      <c r="A28" s="178">
        <v>17</v>
      </c>
      <c r="B28" s="175" t="s">
        <v>668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</row>
    <row r="29" spans="1:12">
      <c r="A29" s="178">
        <v>18</v>
      </c>
      <c r="B29" s="175" t="s">
        <v>669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</row>
    <row r="30" spans="1:12">
      <c r="A30" s="178">
        <v>19</v>
      </c>
      <c r="B30" s="175" t="s">
        <v>670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</row>
    <row r="31" spans="1:12">
      <c r="A31" s="178">
        <v>20</v>
      </c>
      <c r="B31" s="175" t="s">
        <v>671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</row>
    <row r="32" spans="1:12">
      <c r="A32" s="178">
        <v>21</v>
      </c>
      <c r="B32" s="175" t="s">
        <v>672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</row>
    <row r="33" spans="1:12">
      <c r="A33" s="178">
        <v>22</v>
      </c>
      <c r="B33" s="175" t="s">
        <v>673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</row>
    <row r="34" spans="1:12">
      <c r="A34" s="178">
        <v>23</v>
      </c>
      <c r="B34" s="175" t="s">
        <v>674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spans="1:12">
      <c r="A35" s="176">
        <v>24</v>
      </c>
      <c r="B35" s="175" t="s">
        <v>675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</row>
    <row r="36" spans="1:12">
      <c r="A36" s="1027" t="s">
        <v>16</v>
      </c>
      <c r="B36" s="1028"/>
      <c r="C36" s="170"/>
      <c r="D36" s="170"/>
      <c r="E36" s="170"/>
      <c r="F36" s="170"/>
      <c r="G36" s="170"/>
      <c r="H36" s="170"/>
      <c r="I36" s="170"/>
      <c r="J36" s="170"/>
      <c r="K36" s="170"/>
      <c r="L36" s="170"/>
    </row>
    <row r="37" spans="1:12">
      <c r="A37" s="62"/>
      <c r="B37" s="77"/>
      <c r="C37" s="77"/>
      <c r="D37" s="171"/>
      <c r="E37" s="171"/>
      <c r="F37" s="171"/>
      <c r="G37" s="171"/>
      <c r="H37" s="171"/>
      <c r="I37" s="171"/>
      <c r="J37" s="171"/>
    </row>
    <row r="38" spans="1:12">
      <c r="A38" s="62"/>
      <c r="B38" s="77"/>
      <c r="C38" s="77"/>
      <c r="D38" s="171"/>
      <c r="E38" s="171"/>
      <c r="F38" s="171"/>
      <c r="G38" s="171"/>
      <c r="H38" s="171"/>
      <c r="I38" s="171"/>
      <c r="J38" s="171"/>
    </row>
    <row r="39" spans="1:12">
      <c r="A39" s="9" t="s">
        <v>1117</v>
      </c>
      <c r="B39" s="65"/>
      <c r="C39" s="65"/>
      <c r="D39" s="1221" t="s">
        <v>849</v>
      </c>
      <c r="E39" s="1221"/>
      <c r="F39" s="1221"/>
      <c r="G39" s="1221"/>
      <c r="H39" s="1038" t="s">
        <v>846</v>
      </c>
      <c r="I39" s="1038"/>
      <c r="J39" s="1038"/>
      <c r="K39" s="1038"/>
      <c r="L39" s="1038"/>
    </row>
    <row r="40" spans="1:12" ht="15.75" customHeight="1">
      <c r="A40" s="356"/>
      <c r="B40" s="356"/>
      <c r="C40" s="356"/>
      <c r="D40" s="1221" t="s">
        <v>850</v>
      </c>
      <c r="E40" s="1221"/>
      <c r="F40" s="1221"/>
      <c r="G40" s="1221"/>
      <c r="H40" s="1038" t="s">
        <v>845</v>
      </c>
      <c r="I40" s="1038"/>
      <c r="J40" s="1038"/>
      <c r="K40" s="1038"/>
      <c r="L40" s="1038"/>
    </row>
    <row r="41" spans="1:12" ht="12.75" customHeight="1">
      <c r="A41" s="356"/>
      <c r="B41" s="356"/>
      <c r="C41" s="356"/>
      <c r="D41" s="1221" t="s">
        <v>851</v>
      </c>
      <c r="E41" s="1221"/>
      <c r="F41" s="1221"/>
      <c r="G41" s="1221"/>
      <c r="H41" s="356"/>
      <c r="I41" s="356"/>
      <c r="J41" s="356"/>
      <c r="K41" s="347"/>
    </row>
    <row r="42" spans="1:12" ht="12.75" customHeight="1">
      <c r="A42" s="348"/>
      <c r="B42" s="348"/>
      <c r="C42" s="348"/>
      <c r="D42" s="348"/>
      <c r="E42" s="348"/>
      <c r="F42" s="348"/>
      <c r="G42" s="348"/>
      <c r="H42" s="356"/>
      <c r="I42" s="356"/>
      <c r="J42" s="356"/>
      <c r="K42" s="356"/>
    </row>
    <row r="43" spans="1:12">
      <c r="A43" s="65"/>
      <c r="B43" s="65"/>
      <c r="C43" s="65"/>
      <c r="D43" s="347"/>
      <c r="E43" s="65"/>
      <c r="F43" s="347"/>
      <c r="G43" s="347"/>
      <c r="H43" s="159"/>
      <c r="I43" s="159"/>
      <c r="J43" s="159"/>
      <c r="K43" s="347"/>
    </row>
    <row r="44" spans="1:12">
      <c r="A44" s="347"/>
      <c r="B44" s="347"/>
      <c r="C44" s="347"/>
      <c r="D44" s="347"/>
      <c r="E44" s="347"/>
      <c r="F44" s="347"/>
      <c r="G44" s="347"/>
      <c r="H44" s="347"/>
      <c r="I44" s="347"/>
      <c r="J44" s="347"/>
      <c r="K44" s="347"/>
    </row>
    <row r="47" spans="1:12">
      <c r="A47" s="1392"/>
      <c r="B47" s="1392"/>
      <c r="C47" s="1392"/>
      <c r="D47" s="1392"/>
      <c r="E47" s="1392"/>
      <c r="F47" s="1392"/>
      <c r="G47" s="1392"/>
      <c r="H47" s="1392"/>
      <c r="I47" s="1392"/>
      <c r="J47" s="1392"/>
    </row>
    <row r="49" spans="1:10">
      <c r="A49" s="1392"/>
      <c r="B49" s="1392"/>
      <c r="C49" s="1392"/>
      <c r="D49" s="1392"/>
      <c r="E49" s="1392"/>
      <c r="F49" s="1392"/>
      <c r="G49" s="1392"/>
      <c r="H49" s="1392"/>
      <c r="I49" s="1392"/>
      <c r="J49" s="1392"/>
    </row>
  </sheetData>
  <mergeCells count="21">
    <mergeCell ref="A49:J49"/>
    <mergeCell ref="A9:A10"/>
    <mergeCell ref="B9:B10"/>
    <mergeCell ref="C9:D9"/>
    <mergeCell ref="E9:F9"/>
    <mergeCell ref="G9:H9"/>
    <mergeCell ref="I9:J9"/>
    <mergeCell ref="A47:J47"/>
    <mergeCell ref="A36:B36"/>
    <mergeCell ref="C19:L26"/>
    <mergeCell ref="H39:L39"/>
    <mergeCell ref="D39:G39"/>
    <mergeCell ref="D40:G40"/>
    <mergeCell ref="D41:G41"/>
    <mergeCell ref="H40:L40"/>
    <mergeCell ref="K9:L9"/>
    <mergeCell ref="E1:I1"/>
    <mergeCell ref="A2:J2"/>
    <mergeCell ref="A3:J3"/>
    <mergeCell ref="H8:J8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96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34"/>
  <sheetViews>
    <sheetView zoomScaleSheetLayoutView="78" workbookViewId="0">
      <selection activeCell="I13" sqref="I13"/>
    </sheetView>
  </sheetViews>
  <sheetFormatPr defaultColWidth="9.140625" defaultRowHeight="12.75"/>
  <cols>
    <col min="1" max="1" width="7.42578125" style="859" customWidth="1"/>
    <col min="2" max="2" width="11.7109375" style="859" customWidth="1"/>
    <col min="3" max="3" width="35.5703125" style="859" customWidth="1"/>
    <col min="4" max="4" width="21.7109375" style="859" customWidth="1"/>
    <col min="5" max="5" width="11.85546875" style="859" customWidth="1"/>
    <col min="6" max="6" width="12.140625" style="859" customWidth="1"/>
    <col min="7" max="7" width="13.28515625" style="859" customWidth="1"/>
    <col min="8" max="8" width="14.5703125" style="859" customWidth="1"/>
    <col min="9" max="9" width="12" style="859" customWidth="1"/>
    <col min="10" max="10" width="13.140625" style="859" customWidth="1"/>
    <col min="11" max="11" width="10.85546875" style="859" customWidth="1"/>
    <col min="12" max="12" width="10.7109375" style="859" customWidth="1"/>
    <col min="13" max="16384" width="9.140625" style="859"/>
  </cols>
  <sheetData>
    <row r="1" spans="1:12" s="55" customFormat="1">
      <c r="E1" s="1388"/>
      <c r="F1" s="1388"/>
      <c r="G1" s="1388"/>
      <c r="H1" s="1388"/>
      <c r="I1" s="1388"/>
      <c r="J1" s="167"/>
    </row>
    <row r="2" spans="1:12" s="55" customFormat="1" ht="15">
      <c r="A2" s="1389" t="s">
        <v>0</v>
      </c>
      <c r="B2" s="1389"/>
      <c r="C2" s="1389"/>
      <c r="D2" s="1389"/>
      <c r="E2" s="1389"/>
      <c r="F2" s="1389"/>
      <c r="G2" s="1389"/>
      <c r="H2" s="1389"/>
      <c r="I2" s="1389"/>
      <c r="J2" s="1389"/>
    </row>
    <row r="3" spans="1:12" s="55" customFormat="1" ht="20.25">
      <c r="A3" s="967" t="s">
        <v>857</v>
      </c>
      <c r="B3" s="967"/>
      <c r="C3" s="967"/>
      <c r="D3" s="967"/>
      <c r="E3" s="967"/>
      <c r="F3" s="967"/>
      <c r="G3" s="967"/>
      <c r="H3" s="967"/>
      <c r="I3" s="967"/>
      <c r="J3" s="967"/>
    </row>
    <row r="4" spans="1:12" s="55" customFormat="1" ht="14.25" customHeight="1"/>
    <row r="5" spans="1:12" ht="16.5" customHeight="1">
      <c r="A5" s="1396" t="s">
        <v>1131</v>
      </c>
      <c r="B5" s="1396"/>
      <c r="C5" s="1396"/>
      <c r="D5" s="1396"/>
      <c r="E5" s="1396"/>
      <c r="F5" s="1396"/>
      <c r="G5" s="1396"/>
      <c r="H5" s="1396"/>
      <c r="I5" s="1396"/>
      <c r="J5" s="1396"/>
      <c r="K5" s="861"/>
      <c r="L5" s="861"/>
    </row>
    <row r="6" spans="1:12" ht="13.5" customHeight="1">
      <c r="A6" s="860"/>
      <c r="B6" s="860"/>
      <c r="C6" s="860"/>
      <c r="D6" s="860"/>
      <c r="E6" s="860"/>
      <c r="F6" s="860"/>
      <c r="G6" s="860"/>
      <c r="H6" s="860"/>
      <c r="I6" s="860"/>
      <c r="J6" s="860"/>
    </row>
    <row r="7" spans="1:12" ht="0.75" customHeight="1"/>
    <row r="8" spans="1:12">
      <c r="A8" s="26" t="s">
        <v>700</v>
      </c>
      <c r="B8" s="26"/>
      <c r="C8" s="169"/>
      <c r="H8" s="862"/>
      <c r="I8" s="862"/>
      <c r="J8" s="862"/>
    </row>
    <row r="9" spans="1:12" ht="15" customHeight="1">
      <c r="B9" s="863"/>
      <c r="C9" s="863"/>
      <c r="D9" s="864" t="s">
        <v>1118</v>
      </c>
      <c r="E9" s="863"/>
      <c r="F9" s="863"/>
      <c r="G9" s="863"/>
      <c r="H9" s="863"/>
      <c r="I9" s="863"/>
      <c r="J9" s="863"/>
      <c r="K9" s="863"/>
      <c r="L9" s="863"/>
    </row>
    <row r="10" spans="1:12" ht="24.95" customHeight="1">
      <c r="B10" s="865" t="s">
        <v>1119</v>
      </c>
      <c r="C10" s="865" t="s">
        <v>1120</v>
      </c>
      <c r="D10" s="865" t="s">
        <v>1121</v>
      </c>
      <c r="E10" s="863"/>
      <c r="F10" s="863"/>
      <c r="G10" s="863"/>
      <c r="H10" s="863"/>
      <c r="I10" s="863"/>
      <c r="J10" s="863"/>
      <c r="K10" s="863"/>
      <c r="L10" s="863"/>
    </row>
    <row r="11" spans="1:12" ht="24.95" customHeight="1">
      <c r="B11" s="866">
        <v>1</v>
      </c>
      <c r="C11" s="867" t="s">
        <v>1122</v>
      </c>
      <c r="D11" s="868">
        <v>2405.16</v>
      </c>
      <c r="E11" s="863"/>
      <c r="F11" s="863"/>
      <c r="G11" s="863"/>
      <c r="H11" s="863"/>
      <c r="I11" s="863"/>
      <c r="J11" s="863"/>
      <c r="K11" s="863"/>
      <c r="L11" s="863"/>
    </row>
    <row r="12" spans="1:12" ht="24.95" customHeight="1">
      <c r="B12" s="866">
        <v>2</v>
      </c>
      <c r="C12" s="867" t="s">
        <v>1123</v>
      </c>
      <c r="D12" s="868">
        <v>60</v>
      </c>
      <c r="E12" s="863"/>
      <c r="F12" s="863"/>
      <c r="G12" s="863"/>
      <c r="H12" s="863"/>
      <c r="I12" s="863"/>
      <c r="J12" s="863"/>
      <c r="K12" s="863"/>
      <c r="L12" s="863"/>
    </row>
    <row r="13" spans="1:12" ht="24.95" customHeight="1">
      <c r="B13" s="866">
        <v>3</v>
      </c>
      <c r="C13" s="869" t="s">
        <v>1124</v>
      </c>
      <c r="D13" s="870">
        <v>96</v>
      </c>
      <c r="E13" s="863"/>
      <c r="F13" s="863"/>
      <c r="G13" s="863"/>
      <c r="H13" s="863"/>
      <c r="I13" s="863"/>
      <c r="J13" s="863"/>
      <c r="K13" s="863"/>
      <c r="L13" s="863"/>
    </row>
    <row r="14" spans="1:12" ht="24.95" customHeight="1">
      <c r="B14" s="866">
        <v>4</v>
      </c>
      <c r="C14" s="867" t="s">
        <v>1125</v>
      </c>
      <c r="D14" s="868">
        <v>33</v>
      </c>
      <c r="E14" s="863"/>
      <c r="F14" s="863"/>
      <c r="G14" s="863"/>
      <c r="H14" s="863"/>
      <c r="I14" s="863"/>
      <c r="J14" s="863"/>
      <c r="K14" s="863"/>
      <c r="L14" s="863"/>
    </row>
    <row r="15" spans="1:12" ht="24.95" customHeight="1">
      <c r="B15" s="866">
        <v>5</v>
      </c>
      <c r="C15" s="867" t="s">
        <v>1126</v>
      </c>
      <c r="D15" s="868">
        <v>96</v>
      </c>
      <c r="E15" s="863"/>
      <c r="F15" s="863"/>
      <c r="G15" s="863"/>
      <c r="H15" s="863"/>
      <c r="I15" s="863"/>
      <c r="J15" s="863"/>
      <c r="K15" s="863"/>
      <c r="L15" s="863"/>
    </row>
    <row r="16" spans="1:12" ht="24.95" customHeight="1">
      <c r="B16" s="866">
        <v>6</v>
      </c>
      <c r="C16" s="867" t="s">
        <v>1127</v>
      </c>
      <c r="D16" s="868">
        <v>80</v>
      </c>
      <c r="E16" s="863"/>
      <c r="F16" s="863"/>
      <c r="G16" s="863"/>
      <c r="H16" s="863"/>
      <c r="I16" s="863"/>
      <c r="J16" s="863"/>
      <c r="K16" s="863"/>
      <c r="L16" s="863"/>
    </row>
    <row r="17" spans="1:12" ht="24.95" customHeight="1">
      <c r="B17" s="866">
        <v>7</v>
      </c>
      <c r="C17" s="867" t="s">
        <v>1128</v>
      </c>
      <c r="D17" s="868">
        <v>60</v>
      </c>
      <c r="E17" s="863"/>
      <c r="F17" s="863"/>
      <c r="G17" s="863"/>
      <c r="H17" s="863"/>
      <c r="I17" s="863"/>
      <c r="J17" s="863"/>
      <c r="K17" s="863"/>
      <c r="L17" s="863"/>
    </row>
    <row r="18" spans="1:12" ht="24.95" customHeight="1">
      <c r="B18" s="866">
        <v>8</v>
      </c>
      <c r="C18" s="869" t="s">
        <v>1129</v>
      </c>
      <c r="D18" s="870">
        <v>40</v>
      </c>
      <c r="E18" s="863"/>
      <c r="F18" s="863"/>
      <c r="G18" s="863"/>
      <c r="H18" s="863"/>
      <c r="I18" s="863"/>
      <c r="J18" s="863"/>
      <c r="K18" s="863"/>
      <c r="L18" s="863"/>
    </row>
    <row r="19" spans="1:12" ht="24.95" customHeight="1">
      <c r="B19" s="866">
        <v>9</v>
      </c>
      <c r="C19" s="867" t="s">
        <v>1130</v>
      </c>
      <c r="D19" s="877">
        <v>419.67</v>
      </c>
      <c r="E19" s="863"/>
      <c r="F19" s="863"/>
      <c r="G19" s="863"/>
      <c r="H19" s="863"/>
      <c r="I19" s="863"/>
      <c r="J19" s="863"/>
      <c r="K19" s="863"/>
      <c r="L19" s="863"/>
    </row>
    <row r="20" spans="1:12" ht="24.95" customHeight="1">
      <c r="B20" s="1394" t="s">
        <v>16</v>
      </c>
      <c r="C20" s="1395"/>
      <c r="D20" s="871">
        <f>SUM(D11:D19)</f>
        <v>3289.83</v>
      </c>
      <c r="E20" s="863"/>
      <c r="F20" s="863"/>
      <c r="G20" s="863"/>
      <c r="H20" s="863"/>
      <c r="I20" s="863"/>
      <c r="J20" s="863"/>
      <c r="K20" s="863"/>
      <c r="L20" s="863"/>
    </row>
    <row r="21" spans="1:12" ht="24.95" customHeight="1">
      <c r="A21" s="872"/>
      <c r="B21" s="872"/>
      <c r="C21" s="873"/>
      <c r="D21" s="863"/>
      <c r="E21" s="863"/>
      <c r="F21" s="863"/>
      <c r="G21" s="863"/>
      <c r="H21" s="863"/>
      <c r="I21" s="863"/>
      <c r="J21" s="863"/>
      <c r="K21" s="863"/>
      <c r="L21" s="863"/>
    </row>
    <row r="22" spans="1:12" ht="24.95" customHeight="1">
      <c r="A22" s="342" t="s">
        <v>1117</v>
      </c>
      <c r="B22" s="874"/>
      <c r="C22" s="873"/>
      <c r="D22" s="863"/>
      <c r="E22" s="863"/>
      <c r="F22" s="863"/>
      <c r="G22" s="863"/>
      <c r="H22" s="863"/>
      <c r="I22" s="863"/>
      <c r="J22" s="863"/>
      <c r="K22" s="863"/>
      <c r="L22" s="863"/>
    </row>
    <row r="23" spans="1:12" ht="15" customHeight="1">
      <c r="A23" s="863"/>
      <c r="B23" s="863"/>
      <c r="C23" s="858" t="s">
        <v>849</v>
      </c>
      <c r="D23" s="875"/>
      <c r="E23" s="1038" t="s">
        <v>846</v>
      </c>
      <c r="F23" s="1038"/>
      <c r="G23" s="1038"/>
      <c r="H23" s="1038"/>
      <c r="I23" s="342"/>
      <c r="J23" s="863"/>
      <c r="K23" s="863"/>
      <c r="L23" s="863"/>
    </row>
    <row r="24" spans="1:12" ht="15" customHeight="1">
      <c r="A24" s="62"/>
      <c r="B24" s="77"/>
      <c r="C24" s="858" t="s">
        <v>850</v>
      </c>
      <c r="D24" s="875"/>
      <c r="E24" s="1038" t="s">
        <v>845</v>
      </c>
      <c r="F24" s="1038"/>
      <c r="G24" s="1038"/>
      <c r="H24" s="1038"/>
      <c r="I24" s="342"/>
      <c r="J24" s="171"/>
    </row>
    <row r="25" spans="1:12" ht="15.75" customHeight="1">
      <c r="C25" s="858" t="s">
        <v>851</v>
      </c>
      <c r="D25" s="875"/>
      <c r="E25" s="875"/>
      <c r="F25" s="875"/>
      <c r="G25" s="342"/>
    </row>
    <row r="26" spans="1:12" ht="12.75" customHeight="1">
      <c r="A26" s="356"/>
      <c r="B26" s="356"/>
      <c r="C26" s="342"/>
      <c r="D26" s="342"/>
      <c r="E26" s="342"/>
      <c r="F26" s="342"/>
      <c r="G26" s="342"/>
    </row>
    <row r="27" spans="1:12" ht="12.75" customHeight="1">
      <c r="A27" s="348"/>
      <c r="B27" s="348"/>
      <c r="C27" s="348"/>
      <c r="D27" s="348"/>
      <c r="E27" s="348"/>
      <c r="F27" s="348"/>
      <c r="G27" s="348"/>
      <c r="H27" s="356"/>
      <c r="I27" s="356"/>
      <c r="J27" s="356"/>
      <c r="K27" s="356"/>
    </row>
    <row r="28" spans="1:12">
      <c r="A28" s="65"/>
      <c r="B28" s="65"/>
      <c r="C28" s="65"/>
      <c r="E28" s="65"/>
      <c r="H28" s="159"/>
      <c r="I28" s="159"/>
      <c r="J28" s="159"/>
    </row>
    <row r="32" spans="1:12">
      <c r="A32" s="1392"/>
      <c r="B32" s="1392"/>
      <c r="C32" s="1392"/>
      <c r="D32" s="1392"/>
      <c r="E32" s="1392"/>
      <c r="F32" s="1392"/>
      <c r="G32" s="1392"/>
      <c r="H32" s="1392"/>
      <c r="I32" s="1392"/>
      <c r="J32" s="1392"/>
    </row>
    <row r="34" spans="1:10">
      <c r="A34" s="1392"/>
      <c r="B34" s="1392"/>
      <c r="C34" s="1392"/>
      <c r="D34" s="1392"/>
      <c r="E34" s="1392"/>
      <c r="F34" s="1392"/>
      <c r="G34" s="1392"/>
      <c r="H34" s="1392"/>
      <c r="I34" s="1392"/>
      <c r="J34" s="1392"/>
    </row>
  </sheetData>
  <mergeCells count="9">
    <mergeCell ref="E24:H24"/>
    <mergeCell ref="A32:J32"/>
    <mergeCell ref="A34:J34"/>
    <mergeCell ref="B20:C20"/>
    <mergeCell ref="E1:I1"/>
    <mergeCell ref="A2:J2"/>
    <mergeCell ref="A3:J3"/>
    <mergeCell ref="A5:J5"/>
    <mergeCell ref="E23:H23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8"/>
  <sheetViews>
    <sheetView view="pageBreakPreview" topLeftCell="A22" zoomScale="85" zoomScaleSheetLayoutView="85" workbookViewId="0">
      <selection activeCell="A44" sqref="A44"/>
    </sheetView>
  </sheetViews>
  <sheetFormatPr defaultRowHeight="12.75"/>
  <cols>
    <col min="1" max="1" width="8" style="503" customWidth="1"/>
    <col min="2" max="2" width="13.7109375" style="503" customWidth="1"/>
    <col min="3" max="3" width="9.7109375" style="503" customWidth="1"/>
    <col min="4" max="4" width="9.140625" style="503"/>
    <col min="5" max="5" width="9.5703125" style="503" customWidth="1"/>
    <col min="6" max="6" width="9.7109375" style="503" customWidth="1"/>
    <col min="7" max="7" width="10" style="503" customWidth="1"/>
    <col min="8" max="8" width="9.85546875" style="503" customWidth="1"/>
    <col min="9" max="9" width="9.140625" style="503"/>
    <col min="10" max="10" width="10.7109375" style="503" customWidth="1"/>
    <col min="11" max="11" width="8.85546875" style="503" customWidth="1"/>
    <col min="12" max="12" width="9.85546875" style="503" customWidth="1"/>
    <col min="13" max="13" width="8.85546875" style="503" customWidth="1"/>
    <col min="14" max="14" width="11" style="503" customWidth="1"/>
    <col min="15" max="16384" width="9.140625" style="503"/>
  </cols>
  <sheetData>
    <row r="1" spans="1:14" ht="12.75" customHeight="1">
      <c r="D1" s="985"/>
      <c r="E1" s="985"/>
      <c r="F1" s="985"/>
      <c r="G1" s="985"/>
      <c r="H1" s="985"/>
      <c r="I1" s="985"/>
      <c r="L1" s="1003" t="s">
        <v>83</v>
      </c>
      <c r="M1" s="1003"/>
    </row>
    <row r="2" spans="1:14" ht="15.75">
      <c r="A2" s="1004" t="s">
        <v>0</v>
      </c>
      <c r="B2" s="1004"/>
      <c r="C2" s="1004"/>
      <c r="D2" s="1004"/>
      <c r="E2" s="1004"/>
      <c r="F2" s="1004"/>
      <c r="G2" s="1004"/>
      <c r="H2" s="1004"/>
      <c r="I2" s="1004"/>
      <c r="J2" s="1004"/>
      <c r="K2" s="1004"/>
      <c r="L2" s="1004"/>
      <c r="M2" s="1004"/>
    </row>
    <row r="3" spans="1:14" ht="20.25">
      <c r="A3" s="1005" t="s">
        <v>857</v>
      </c>
      <c r="B3" s="1005"/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1005"/>
    </row>
    <row r="4" spans="1:14" ht="11.25" customHeight="1"/>
    <row r="5" spans="1:14" ht="15.75">
      <c r="A5" s="1004" t="s">
        <v>878</v>
      </c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</row>
    <row r="7" spans="1:14">
      <c r="A7" s="411" t="s">
        <v>700</v>
      </c>
      <c r="B7" s="411"/>
      <c r="C7" s="430"/>
      <c r="D7" s="430"/>
      <c r="K7" s="506"/>
      <c r="L7" s="1006" t="s">
        <v>870</v>
      </c>
      <c r="M7" s="1006"/>
      <c r="N7" s="1006"/>
    </row>
    <row r="8" spans="1:14">
      <c r="A8" s="514"/>
      <c r="B8" s="514"/>
      <c r="K8" s="515"/>
      <c r="L8" s="516"/>
      <c r="M8" s="517"/>
      <c r="N8" s="516"/>
    </row>
    <row r="9" spans="1:14" ht="15.75" customHeight="1">
      <c r="A9" s="1007" t="s">
        <v>2</v>
      </c>
      <c r="B9" s="1007" t="s">
        <v>3</v>
      </c>
      <c r="C9" s="1009" t="s">
        <v>4</v>
      </c>
      <c r="D9" s="1009"/>
      <c r="E9" s="1009"/>
      <c r="F9" s="1010"/>
      <c r="G9" s="1011"/>
      <c r="H9" s="1012" t="s">
        <v>94</v>
      </c>
      <c r="I9" s="1012"/>
      <c r="J9" s="1012"/>
      <c r="K9" s="1012"/>
      <c r="L9" s="1012"/>
      <c r="M9" s="1007" t="s">
        <v>124</v>
      </c>
      <c r="N9" s="1002" t="s">
        <v>125</v>
      </c>
    </row>
    <row r="10" spans="1:14" ht="38.25">
      <c r="A10" s="1008"/>
      <c r="B10" s="1008"/>
      <c r="C10" s="497" t="s">
        <v>5</v>
      </c>
      <c r="D10" s="497" t="s">
        <v>6</v>
      </c>
      <c r="E10" s="497" t="s">
        <v>327</v>
      </c>
      <c r="F10" s="518" t="s">
        <v>92</v>
      </c>
      <c r="G10" s="519" t="s">
        <v>328</v>
      </c>
      <c r="H10" s="497" t="s">
        <v>5</v>
      </c>
      <c r="I10" s="497" t="s">
        <v>6</v>
      </c>
      <c r="J10" s="497" t="s">
        <v>327</v>
      </c>
      <c r="K10" s="518" t="s">
        <v>92</v>
      </c>
      <c r="L10" s="518" t="s">
        <v>329</v>
      </c>
      <c r="M10" s="1008"/>
      <c r="N10" s="1002"/>
    </row>
    <row r="11" spans="1:14" s="430" customFormat="1">
      <c r="A11" s="497">
        <v>1</v>
      </c>
      <c r="B11" s="497">
        <v>2</v>
      </c>
      <c r="C11" s="497">
        <v>3</v>
      </c>
      <c r="D11" s="497">
        <v>4</v>
      </c>
      <c r="E11" s="497">
        <v>5</v>
      </c>
      <c r="F11" s="497">
        <v>6</v>
      </c>
      <c r="G11" s="497">
        <v>7</v>
      </c>
      <c r="H11" s="497">
        <v>8</v>
      </c>
      <c r="I11" s="497">
        <v>9</v>
      </c>
      <c r="J11" s="497">
        <v>10</v>
      </c>
      <c r="K11" s="497">
        <v>11</v>
      </c>
      <c r="L11" s="497">
        <v>12</v>
      </c>
      <c r="M11" s="497">
        <v>13</v>
      </c>
      <c r="N11" s="497">
        <v>14</v>
      </c>
    </row>
    <row r="12" spans="1:14" ht="15">
      <c r="A12" s="422">
        <v>1</v>
      </c>
      <c r="B12" s="423" t="s">
        <v>652</v>
      </c>
      <c r="C12" s="780">
        <v>0</v>
      </c>
      <c r="D12" s="780">
        <v>1330</v>
      </c>
      <c r="E12" s="780">
        <v>10</v>
      </c>
      <c r="F12" s="781">
        <v>0</v>
      </c>
      <c r="G12" s="778">
        <f t="shared" ref="G12:G36" si="0">SUM(C12:F12)</f>
        <v>1340</v>
      </c>
      <c r="H12" s="780">
        <f>C12</f>
        <v>0</v>
      </c>
      <c r="I12" s="780">
        <f t="shared" ref="I12:K27" si="1">D12</f>
        <v>1330</v>
      </c>
      <c r="J12" s="780">
        <f t="shared" si="1"/>
        <v>10</v>
      </c>
      <c r="K12" s="780">
        <f t="shared" si="1"/>
        <v>0</v>
      </c>
      <c r="L12" s="779">
        <f t="shared" ref="L12:L36" si="2">SUM(H12:K12)</f>
        <v>1340</v>
      </c>
      <c r="M12" s="521">
        <f>G12-L12</f>
        <v>0</v>
      </c>
      <c r="N12" s="997"/>
    </row>
    <row r="13" spans="1:14" ht="15">
      <c r="A13" s="422">
        <v>2</v>
      </c>
      <c r="B13" s="423" t="s">
        <v>653</v>
      </c>
      <c r="C13" s="780">
        <v>0</v>
      </c>
      <c r="D13" s="780">
        <v>4005</v>
      </c>
      <c r="E13" s="780">
        <v>37</v>
      </c>
      <c r="F13" s="781">
        <v>1</v>
      </c>
      <c r="G13" s="778">
        <f t="shared" si="0"/>
        <v>4043</v>
      </c>
      <c r="H13" s="780">
        <f t="shared" ref="H13:K35" si="3">C13</f>
        <v>0</v>
      </c>
      <c r="I13" s="780">
        <f t="shared" si="1"/>
        <v>4005</v>
      </c>
      <c r="J13" s="780">
        <f t="shared" si="1"/>
        <v>37</v>
      </c>
      <c r="K13" s="780">
        <f t="shared" si="1"/>
        <v>1</v>
      </c>
      <c r="L13" s="779">
        <f t="shared" si="2"/>
        <v>4043</v>
      </c>
      <c r="M13" s="521">
        <f t="shared" ref="M13:M36" si="4">G13-L13</f>
        <v>0</v>
      </c>
      <c r="N13" s="998"/>
    </row>
    <row r="14" spans="1:14" ht="15">
      <c r="A14" s="422">
        <v>3</v>
      </c>
      <c r="B14" s="423" t="s">
        <v>654</v>
      </c>
      <c r="C14" s="780">
        <v>0</v>
      </c>
      <c r="D14" s="780">
        <v>3061</v>
      </c>
      <c r="E14" s="780">
        <v>92</v>
      </c>
      <c r="F14" s="781">
        <v>0</v>
      </c>
      <c r="G14" s="778">
        <f t="shared" si="0"/>
        <v>3153</v>
      </c>
      <c r="H14" s="780">
        <f t="shared" si="3"/>
        <v>0</v>
      </c>
      <c r="I14" s="780">
        <f t="shared" si="1"/>
        <v>3061</v>
      </c>
      <c r="J14" s="780">
        <f t="shared" si="1"/>
        <v>92</v>
      </c>
      <c r="K14" s="780">
        <f t="shared" si="1"/>
        <v>0</v>
      </c>
      <c r="L14" s="779">
        <f t="shared" si="2"/>
        <v>3153</v>
      </c>
      <c r="M14" s="521">
        <f t="shared" si="4"/>
        <v>0</v>
      </c>
      <c r="N14" s="998"/>
    </row>
    <row r="15" spans="1:14" ht="15">
      <c r="A15" s="422">
        <v>4</v>
      </c>
      <c r="B15" s="423" t="s">
        <v>655</v>
      </c>
      <c r="C15" s="780">
        <v>0</v>
      </c>
      <c r="D15" s="780">
        <v>3863</v>
      </c>
      <c r="E15" s="780">
        <v>22</v>
      </c>
      <c r="F15" s="781">
        <v>3</v>
      </c>
      <c r="G15" s="778">
        <f t="shared" si="0"/>
        <v>3888</v>
      </c>
      <c r="H15" s="780">
        <f t="shared" si="3"/>
        <v>0</v>
      </c>
      <c r="I15" s="780">
        <f t="shared" si="1"/>
        <v>3863</v>
      </c>
      <c r="J15" s="780">
        <f t="shared" si="1"/>
        <v>22</v>
      </c>
      <c r="K15" s="780">
        <f t="shared" si="1"/>
        <v>3</v>
      </c>
      <c r="L15" s="779">
        <f t="shared" si="2"/>
        <v>3888</v>
      </c>
      <c r="M15" s="521">
        <f t="shared" si="4"/>
        <v>0</v>
      </c>
      <c r="N15" s="998"/>
    </row>
    <row r="16" spans="1:14" ht="15">
      <c r="A16" s="422">
        <v>5</v>
      </c>
      <c r="B16" s="423" t="s">
        <v>656</v>
      </c>
      <c r="C16" s="780">
        <v>0</v>
      </c>
      <c r="D16" s="780">
        <v>2558</v>
      </c>
      <c r="E16" s="780">
        <v>19</v>
      </c>
      <c r="F16" s="781">
        <v>1</v>
      </c>
      <c r="G16" s="778">
        <f t="shared" si="0"/>
        <v>2578</v>
      </c>
      <c r="H16" s="780">
        <f t="shared" si="3"/>
        <v>0</v>
      </c>
      <c r="I16" s="780">
        <f t="shared" si="1"/>
        <v>2558</v>
      </c>
      <c r="J16" s="780">
        <f t="shared" si="1"/>
        <v>19</v>
      </c>
      <c r="K16" s="780">
        <f t="shared" si="1"/>
        <v>1</v>
      </c>
      <c r="L16" s="779">
        <f t="shared" si="2"/>
        <v>2578</v>
      </c>
      <c r="M16" s="521">
        <f t="shared" si="4"/>
        <v>0</v>
      </c>
      <c r="N16" s="998"/>
    </row>
    <row r="17" spans="1:14" ht="15">
      <c r="A17" s="422">
        <v>6</v>
      </c>
      <c r="B17" s="423" t="s">
        <v>657</v>
      </c>
      <c r="C17" s="780">
        <v>2</v>
      </c>
      <c r="D17" s="780">
        <v>1835</v>
      </c>
      <c r="E17" s="780">
        <v>40</v>
      </c>
      <c r="F17" s="781">
        <v>2</v>
      </c>
      <c r="G17" s="778">
        <f t="shared" si="0"/>
        <v>1879</v>
      </c>
      <c r="H17" s="780">
        <f t="shared" si="3"/>
        <v>2</v>
      </c>
      <c r="I17" s="780">
        <f t="shared" si="1"/>
        <v>1835</v>
      </c>
      <c r="J17" s="780">
        <f t="shared" si="1"/>
        <v>40</v>
      </c>
      <c r="K17" s="780">
        <f t="shared" si="1"/>
        <v>2</v>
      </c>
      <c r="L17" s="779">
        <f t="shared" si="2"/>
        <v>1879</v>
      </c>
      <c r="M17" s="521">
        <f t="shared" si="4"/>
        <v>0</v>
      </c>
      <c r="N17" s="998"/>
    </row>
    <row r="18" spans="1:14" ht="15">
      <c r="A18" s="422">
        <v>7</v>
      </c>
      <c r="B18" s="423" t="s">
        <v>658</v>
      </c>
      <c r="C18" s="780">
        <v>2</v>
      </c>
      <c r="D18" s="780">
        <v>2476</v>
      </c>
      <c r="E18" s="780">
        <v>39</v>
      </c>
      <c r="F18" s="781">
        <v>0</v>
      </c>
      <c r="G18" s="778">
        <f t="shared" si="0"/>
        <v>2517</v>
      </c>
      <c r="H18" s="780">
        <f t="shared" si="3"/>
        <v>2</v>
      </c>
      <c r="I18" s="780">
        <f t="shared" si="1"/>
        <v>2476</v>
      </c>
      <c r="J18" s="780">
        <f t="shared" si="1"/>
        <v>39</v>
      </c>
      <c r="K18" s="780">
        <f t="shared" si="1"/>
        <v>0</v>
      </c>
      <c r="L18" s="779">
        <f t="shared" si="2"/>
        <v>2517</v>
      </c>
      <c r="M18" s="521">
        <f t="shared" si="4"/>
        <v>0</v>
      </c>
      <c r="N18" s="998"/>
    </row>
    <row r="19" spans="1:14" ht="15">
      <c r="A19" s="422">
        <v>8</v>
      </c>
      <c r="B19" s="423" t="s">
        <v>659</v>
      </c>
      <c r="C19" s="780">
        <v>0</v>
      </c>
      <c r="D19" s="780">
        <v>900</v>
      </c>
      <c r="E19" s="780">
        <v>1</v>
      </c>
      <c r="F19" s="781">
        <v>0</v>
      </c>
      <c r="G19" s="778">
        <f t="shared" si="0"/>
        <v>901</v>
      </c>
      <c r="H19" s="780">
        <f t="shared" si="3"/>
        <v>0</v>
      </c>
      <c r="I19" s="780">
        <f t="shared" si="1"/>
        <v>900</v>
      </c>
      <c r="J19" s="780">
        <f t="shared" si="1"/>
        <v>1</v>
      </c>
      <c r="K19" s="780">
        <f t="shared" si="1"/>
        <v>0</v>
      </c>
      <c r="L19" s="779">
        <f t="shared" si="2"/>
        <v>901</v>
      </c>
      <c r="M19" s="521">
        <f t="shared" si="4"/>
        <v>0</v>
      </c>
      <c r="N19" s="998"/>
    </row>
    <row r="20" spans="1:14" ht="15">
      <c r="A20" s="422">
        <v>9</v>
      </c>
      <c r="B20" s="423" t="s">
        <v>660</v>
      </c>
      <c r="C20" s="780">
        <v>69</v>
      </c>
      <c r="D20" s="780">
        <v>3243</v>
      </c>
      <c r="E20" s="780">
        <v>0</v>
      </c>
      <c r="F20" s="781">
        <v>8</v>
      </c>
      <c r="G20" s="778">
        <f t="shared" si="0"/>
        <v>3320</v>
      </c>
      <c r="H20" s="780">
        <f t="shared" si="3"/>
        <v>69</v>
      </c>
      <c r="I20" s="780">
        <f t="shared" si="1"/>
        <v>3243</v>
      </c>
      <c r="J20" s="780">
        <f t="shared" si="1"/>
        <v>0</v>
      </c>
      <c r="K20" s="780">
        <f t="shared" si="1"/>
        <v>8</v>
      </c>
      <c r="L20" s="779">
        <f t="shared" si="2"/>
        <v>3320</v>
      </c>
      <c r="M20" s="521">
        <f t="shared" si="4"/>
        <v>0</v>
      </c>
      <c r="N20" s="998"/>
    </row>
    <row r="21" spans="1:14" ht="15">
      <c r="A21" s="422">
        <v>10</v>
      </c>
      <c r="B21" s="423" t="s">
        <v>661</v>
      </c>
      <c r="C21" s="780">
        <v>0</v>
      </c>
      <c r="D21" s="780">
        <v>2336</v>
      </c>
      <c r="E21" s="780">
        <v>34</v>
      </c>
      <c r="F21" s="781">
        <v>0</v>
      </c>
      <c r="G21" s="778">
        <f t="shared" si="0"/>
        <v>2370</v>
      </c>
      <c r="H21" s="780">
        <f t="shared" si="3"/>
        <v>0</v>
      </c>
      <c r="I21" s="780">
        <f t="shared" si="1"/>
        <v>2336</v>
      </c>
      <c r="J21" s="780">
        <f t="shared" si="1"/>
        <v>34</v>
      </c>
      <c r="K21" s="780">
        <f t="shared" si="1"/>
        <v>0</v>
      </c>
      <c r="L21" s="779">
        <f t="shared" si="2"/>
        <v>2370</v>
      </c>
      <c r="M21" s="521">
        <f t="shared" si="4"/>
        <v>0</v>
      </c>
      <c r="N21" s="998"/>
    </row>
    <row r="22" spans="1:14" ht="15">
      <c r="A22" s="422">
        <v>11</v>
      </c>
      <c r="B22" s="423" t="s">
        <v>662</v>
      </c>
      <c r="C22" s="780">
        <v>7</v>
      </c>
      <c r="D22" s="780">
        <v>1833</v>
      </c>
      <c r="E22" s="780">
        <v>7</v>
      </c>
      <c r="F22" s="781">
        <v>0</v>
      </c>
      <c r="G22" s="778">
        <f t="shared" si="0"/>
        <v>1847</v>
      </c>
      <c r="H22" s="780">
        <f t="shared" si="3"/>
        <v>7</v>
      </c>
      <c r="I22" s="780">
        <f t="shared" si="1"/>
        <v>1833</v>
      </c>
      <c r="J22" s="780">
        <f t="shared" si="1"/>
        <v>7</v>
      </c>
      <c r="K22" s="780">
        <f t="shared" si="1"/>
        <v>0</v>
      </c>
      <c r="L22" s="779">
        <f t="shared" si="2"/>
        <v>1847</v>
      </c>
      <c r="M22" s="521">
        <f t="shared" si="4"/>
        <v>0</v>
      </c>
      <c r="N22" s="998"/>
    </row>
    <row r="23" spans="1:14" ht="15">
      <c r="A23" s="422">
        <v>12</v>
      </c>
      <c r="B23" s="423" t="s">
        <v>663</v>
      </c>
      <c r="C23" s="780">
        <v>361</v>
      </c>
      <c r="D23" s="780">
        <v>1117</v>
      </c>
      <c r="E23" s="780">
        <v>40</v>
      </c>
      <c r="F23" s="781">
        <v>6</v>
      </c>
      <c r="G23" s="778">
        <f t="shared" si="0"/>
        <v>1524</v>
      </c>
      <c r="H23" s="780">
        <f t="shared" si="3"/>
        <v>361</v>
      </c>
      <c r="I23" s="780">
        <f t="shared" si="1"/>
        <v>1117</v>
      </c>
      <c r="J23" s="780">
        <f t="shared" si="1"/>
        <v>40</v>
      </c>
      <c r="K23" s="780">
        <f t="shared" si="1"/>
        <v>6</v>
      </c>
      <c r="L23" s="779">
        <f t="shared" si="2"/>
        <v>1524</v>
      </c>
      <c r="M23" s="521">
        <f t="shared" si="4"/>
        <v>0</v>
      </c>
      <c r="N23" s="998"/>
    </row>
    <row r="24" spans="1:14" ht="15">
      <c r="A24" s="422">
        <v>13</v>
      </c>
      <c r="B24" s="423" t="s">
        <v>664</v>
      </c>
      <c r="C24" s="780">
        <v>3</v>
      </c>
      <c r="D24" s="780">
        <v>2577</v>
      </c>
      <c r="E24" s="780">
        <v>38</v>
      </c>
      <c r="F24" s="781">
        <v>0</v>
      </c>
      <c r="G24" s="778">
        <f t="shared" si="0"/>
        <v>2618</v>
      </c>
      <c r="H24" s="780">
        <f t="shared" si="3"/>
        <v>3</v>
      </c>
      <c r="I24" s="780">
        <f t="shared" si="1"/>
        <v>2577</v>
      </c>
      <c r="J24" s="780">
        <f t="shared" si="1"/>
        <v>38</v>
      </c>
      <c r="K24" s="780">
        <f t="shared" si="1"/>
        <v>0</v>
      </c>
      <c r="L24" s="779">
        <f t="shared" si="2"/>
        <v>2618</v>
      </c>
      <c r="M24" s="521">
        <f t="shared" si="4"/>
        <v>0</v>
      </c>
      <c r="N24" s="998"/>
    </row>
    <row r="25" spans="1:14" ht="15">
      <c r="A25" s="422">
        <v>14</v>
      </c>
      <c r="B25" s="423" t="s">
        <v>665</v>
      </c>
      <c r="C25" s="780">
        <v>5</v>
      </c>
      <c r="D25" s="780">
        <v>4703</v>
      </c>
      <c r="E25" s="780">
        <v>0</v>
      </c>
      <c r="F25" s="781">
        <v>0</v>
      </c>
      <c r="G25" s="778">
        <f t="shared" si="0"/>
        <v>4708</v>
      </c>
      <c r="H25" s="780">
        <f t="shared" si="3"/>
        <v>5</v>
      </c>
      <c r="I25" s="780">
        <f t="shared" si="1"/>
        <v>4703</v>
      </c>
      <c r="J25" s="780">
        <f t="shared" si="1"/>
        <v>0</v>
      </c>
      <c r="K25" s="780">
        <f t="shared" si="1"/>
        <v>0</v>
      </c>
      <c r="L25" s="779">
        <f t="shared" si="2"/>
        <v>4708</v>
      </c>
      <c r="M25" s="521">
        <f t="shared" si="4"/>
        <v>0</v>
      </c>
      <c r="N25" s="998"/>
    </row>
    <row r="26" spans="1:14" ht="15">
      <c r="A26" s="422">
        <v>15</v>
      </c>
      <c r="B26" s="423" t="s">
        <v>666</v>
      </c>
      <c r="C26" s="780">
        <v>0</v>
      </c>
      <c r="D26" s="780">
        <v>4717</v>
      </c>
      <c r="E26" s="780">
        <v>30</v>
      </c>
      <c r="F26" s="781">
        <v>4</v>
      </c>
      <c r="G26" s="778">
        <f t="shared" si="0"/>
        <v>4751</v>
      </c>
      <c r="H26" s="780">
        <f t="shared" si="3"/>
        <v>0</v>
      </c>
      <c r="I26" s="780">
        <f t="shared" si="1"/>
        <v>4717</v>
      </c>
      <c r="J26" s="780">
        <f t="shared" si="1"/>
        <v>30</v>
      </c>
      <c r="K26" s="780">
        <f t="shared" si="1"/>
        <v>4</v>
      </c>
      <c r="L26" s="779">
        <f t="shared" si="2"/>
        <v>4751</v>
      </c>
      <c r="M26" s="521">
        <f t="shared" si="4"/>
        <v>0</v>
      </c>
      <c r="N26" s="998"/>
    </row>
    <row r="27" spans="1:14" ht="15">
      <c r="A27" s="422">
        <v>16</v>
      </c>
      <c r="B27" s="423" t="s">
        <v>667</v>
      </c>
      <c r="C27" s="780">
        <v>9</v>
      </c>
      <c r="D27" s="780">
        <v>5342</v>
      </c>
      <c r="E27" s="780">
        <v>35</v>
      </c>
      <c r="F27" s="781">
        <v>3</v>
      </c>
      <c r="G27" s="778">
        <f t="shared" si="0"/>
        <v>5389</v>
      </c>
      <c r="H27" s="780">
        <f t="shared" si="3"/>
        <v>9</v>
      </c>
      <c r="I27" s="780">
        <f t="shared" si="1"/>
        <v>5342</v>
      </c>
      <c r="J27" s="780">
        <f t="shared" si="1"/>
        <v>35</v>
      </c>
      <c r="K27" s="780">
        <f t="shared" si="1"/>
        <v>3</v>
      </c>
      <c r="L27" s="779">
        <f t="shared" si="2"/>
        <v>5389</v>
      </c>
      <c r="M27" s="521">
        <f t="shared" si="4"/>
        <v>0</v>
      </c>
      <c r="N27" s="998"/>
    </row>
    <row r="28" spans="1:14" ht="15">
      <c r="A28" s="422">
        <v>17</v>
      </c>
      <c r="B28" s="423" t="s">
        <v>668</v>
      </c>
      <c r="C28" s="780">
        <v>0</v>
      </c>
      <c r="D28" s="780">
        <v>3264</v>
      </c>
      <c r="E28" s="780">
        <v>85</v>
      </c>
      <c r="F28" s="781">
        <v>0</v>
      </c>
      <c r="G28" s="778">
        <f t="shared" si="0"/>
        <v>3349</v>
      </c>
      <c r="H28" s="780">
        <f t="shared" si="3"/>
        <v>0</v>
      </c>
      <c r="I28" s="780">
        <f t="shared" si="3"/>
        <v>3264</v>
      </c>
      <c r="J28" s="780">
        <f t="shared" si="3"/>
        <v>85</v>
      </c>
      <c r="K28" s="780">
        <f t="shared" si="3"/>
        <v>0</v>
      </c>
      <c r="L28" s="779">
        <f t="shared" si="2"/>
        <v>3349</v>
      </c>
      <c r="M28" s="521">
        <f t="shared" si="4"/>
        <v>0</v>
      </c>
      <c r="N28" s="998"/>
    </row>
    <row r="29" spans="1:14" ht="15">
      <c r="A29" s="422">
        <v>18</v>
      </c>
      <c r="B29" s="423" t="s">
        <v>669</v>
      </c>
      <c r="C29" s="780">
        <v>72</v>
      </c>
      <c r="D29" s="780">
        <v>4482</v>
      </c>
      <c r="E29" s="780">
        <v>40</v>
      </c>
      <c r="F29" s="781">
        <v>1</v>
      </c>
      <c r="G29" s="778">
        <f t="shared" si="0"/>
        <v>4595</v>
      </c>
      <c r="H29" s="780">
        <f t="shared" si="3"/>
        <v>72</v>
      </c>
      <c r="I29" s="780">
        <f t="shared" si="3"/>
        <v>4482</v>
      </c>
      <c r="J29" s="780">
        <f t="shared" si="3"/>
        <v>40</v>
      </c>
      <c r="K29" s="780">
        <f t="shared" si="3"/>
        <v>1</v>
      </c>
      <c r="L29" s="779">
        <f t="shared" si="2"/>
        <v>4595</v>
      </c>
      <c r="M29" s="521">
        <f t="shared" si="4"/>
        <v>0</v>
      </c>
      <c r="N29" s="998"/>
    </row>
    <row r="30" spans="1:14" ht="15">
      <c r="A30" s="422">
        <v>19</v>
      </c>
      <c r="B30" s="423" t="s">
        <v>670</v>
      </c>
      <c r="C30" s="780">
        <v>11</v>
      </c>
      <c r="D30" s="780">
        <v>4867</v>
      </c>
      <c r="E30" s="780">
        <v>22</v>
      </c>
      <c r="F30" s="781">
        <v>111</v>
      </c>
      <c r="G30" s="778">
        <f t="shared" si="0"/>
        <v>5011</v>
      </c>
      <c r="H30" s="780">
        <f t="shared" si="3"/>
        <v>11</v>
      </c>
      <c r="I30" s="780">
        <f t="shared" si="3"/>
        <v>4867</v>
      </c>
      <c r="J30" s="780">
        <f t="shared" si="3"/>
        <v>22</v>
      </c>
      <c r="K30" s="780">
        <f t="shared" si="3"/>
        <v>111</v>
      </c>
      <c r="L30" s="779">
        <f t="shared" si="2"/>
        <v>5011</v>
      </c>
      <c r="M30" s="521">
        <f t="shared" si="4"/>
        <v>0</v>
      </c>
      <c r="N30" s="998"/>
    </row>
    <row r="31" spans="1:14" ht="15">
      <c r="A31" s="422">
        <v>20</v>
      </c>
      <c r="B31" s="423" t="s">
        <v>671</v>
      </c>
      <c r="C31" s="780">
        <v>1</v>
      </c>
      <c r="D31" s="780">
        <v>3463</v>
      </c>
      <c r="E31" s="780">
        <v>89</v>
      </c>
      <c r="F31" s="781">
        <v>0</v>
      </c>
      <c r="G31" s="778">
        <f t="shared" si="0"/>
        <v>3553</v>
      </c>
      <c r="H31" s="780">
        <f t="shared" si="3"/>
        <v>1</v>
      </c>
      <c r="I31" s="780">
        <f t="shared" si="3"/>
        <v>3463</v>
      </c>
      <c r="J31" s="780">
        <f t="shared" si="3"/>
        <v>89</v>
      </c>
      <c r="K31" s="780">
        <f t="shared" si="3"/>
        <v>0</v>
      </c>
      <c r="L31" s="779">
        <f t="shared" si="2"/>
        <v>3553</v>
      </c>
      <c r="M31" s="521">
        <f t="shared" si="4"/>
        <v>0</v>
      </c>
      <c r="N31" s="998"/>
    </row>
    <row r="32" spans="1:14" ht="15">
      <c r="A32" s="422">
        <v>21</v>
      </c>
      <c r="B32" s="423" t="s">
        <v>672</v>
      </c>
      <c r="C32" s="780">
        <v>0</v>
      </c>
      <c r="D32" s="780">
        <v>679</v>
      </c>
      <c r="E32" s="780">
        <v>8</v>
      </c>
      <c r="F32" s="781">
        <v>0</v>
      </c>
      <c r="G32" s="778">
        <f t="shared" si="0"/>
        <v>687</v>
      </c>
      <c r="H32" s="780">
        <f t="shared" si="3"/>
        <v>0</v>
      </c>
      <c r="I32" s="780">
        <f t="shared" si="3"/>
        <v>679</v>
      </c>
      <c r="J32" s="780">
        <f t="shared" si="3"/>
        <v>8</v>
      </c>
      <c r="K32" s="780">
        <f t="shared" si="3"/>
        <v>0</v>
      </c>
      <c r="L32" s="779">
        <f t="shared" si="2"/>
        <v>687</v>
      </c>
      <c r="M32" s="521">
        <f t="shared" si="4"/>
        <v>0</v>
      </c>
      <c r="N32" s="998"/>
    </row>
    <row r="33" spans="1:14" ht="15">
      <c r="A33" s="422">
        <v>22</v>
      </c>
      <c r="B33" s="423" t="s">
        <v>673</v>
      </c>
      <c r="C33" s="780">
        <v>0</v>
      </c>
      <c r="D33" s="780">
        <v>1369</v>
      </c>
      <c r="E33" s="780">
        <v>24</v>
      </c>
      <c r="F33" s="781">
        <v>1</v>
      </c>
      <c r="G33" s="778">
        <f t="shared" si="0"/>
        <v>1394</v>
      </c>
      <c r="H33" s="780">
        <f t="shared" si="3"/>
        <v>0</v>
      </c>
      <c r="I33" s="780">
        <f t="shared" si="3"/>
        <v>1369</v>
      </c>
      <c r="J33" s="780">
        <f t="shared" si="3"/>
        <v>24</v>
      </c>
      <c r="K33" s="780">
        <f t="shared" si="3"/>
        <v>1</v>
      </c>
      <c r="L33" s="779">
        <f t="shared" si="2"/>
        <v>1394</v>
      </c>
      <c r="M33" s="521">
        <f t="shared" si="4"/>
        <v>0</v>
      </c>
      <c r="N33" s="998"/>
    </row>
    <row r="34" spans="1:14" ht="15">
      <c r="A34" s="422">
        <v>23</v>
      </c>
      <c r="B34" s="423" t="s">
        <v>674</v>
      </c>
      <c r="C34" s="780">
        <v>1</v>
      </c>
      <c r="D34" s="780">
        <v>1915</v>
      </c>
      <c r="E34" s="780">
        <v>7</v>
      </c>
      <c r="F34" s="781">
        <v>2</v>
      </c>
      <c r="G34" s="778">
        <f t="shared" si="0"/>
        <v>1925</v>
      </c>
      <c r="H34" s="780">
        <f t="shared" si="3"/>
        <v>1</v>
      </c>
      <c r="I34" s="780">
        <f t="shared" si="3"/>
        <v>1915</v>
      </c>
      <c r="J34" s="780">
        <f t="shared" si="3"/>
        <v>7</v>
      </c>
      <c r="K34" s="780">
        <f t="shared" si="3"/>
        <v>2</v>
      </c>
      <c r="L34" s="779">
        <f t="shared" si="2"/>
        <v>1925</v>
      </c>
      <c r="M34" s="521">
        <f t="shared" si="4"/>
        <v>0</v>
      </c>
      <c r="N34" s="998"/>
    </row>
    <row r="35" spans="1:14" ht="15">
      <c r="A35" s="426">
        <v>24</v>
      </c>
      <c r="B35" s="423" t="s">
        <v>675</v>
      </c>
      <c r="C35" s="780">
        <v>0</v>
      </c>
      <c r="D35" s="780">
        <v>399</v>
      </c>
      <c r="E35" s="780">
        <v>0</v>
      </c>
      <c r="F35" s="781">
        <v>0</v>
      </c>
      <c r="G35" s="778">
        <f t="shared" si="0"/>
        <v>399</v>
      </c>
      <c r="H35" s="780">
        <f t="shared" si="3"/>
        <v>0</v>
      </c>
      <c r="I35" s="780">
        <f t="shared" si="3"/>
        <v>399</v>
      </c>
      <c r="J35" s="780">
        <f t="shared" si="3"/>
        <v>0</v>
      </c>
      <c r="K35" s="780">
        <f t="shared" si="3"/>
        <v>0</v>
      </c>
      <c r="L35" s="779">
        <f t="shared" si="2"/>
        <v>399</v>
      </c>
      <c r="M35" s="521">
        <f t="shared" si="4"/>
        <v>0</v>
      </c>
      <c r="N35" s="998"/>
    </row>
    <row r="36" spans="1:14" ht="15">
      <c r="A36" s="993" t="s">
        <v>16</v>
      </c>
      <c r="B36" s="994"/>
      <c r="C36" s="779">
        <f>SUM(C12:C35)</f>
        <v>543</v>
      </c>
      <c r="D36" s="779">
        <f>SUM(D12:D35)</f>
        <v>66334</v>
      </c>
      <c r="E36" s="779">
        <f>SUM(E12:E35)</f>
        <v>719</v>
      </c>
      <c r="F36" s="779">
        <f>SUM(F12:F35)</f>
        <v>143</v>
      </c>
      <c r="G36" s="779">
        <f t="shared" si="0"/>
        <v>67739</v>
      </c>
      <c r="H36" s="779">
        <f>SUM(H12:H35)</f>
        <v>543</v>
      </c>
      <c r="I36" s="779">
        <f>SUM(I12:I35)</f>
        <v>66334</v>
      </c>
      <c r="J36" s="779">
        <f>SUM(J12:J35)</f>
        <v>719</v>
      </c>
      <c r="K36" s="779">
        <f>SUM(K12:K35)</f>
        <v>143</v>
      </c>
      <c r="L36" s="779">
        <f t="shared" si="2"/>
        <v>67739</v>
      </c>
      <c r="M36" s="521">
        <f t="shared" si="4"/>
        <v>0</v>
      </c>
      <c r="N36" s="999"/>
    </row>
    <row r="37" spans="1:14">
      <c r="A37" s="523"/>
      <c r="B37" s="524"/>
      <c r="C37" s="575"/>
      <c r="D37" s="575"/>
      <c r="E37" s="575"/>
      <c r="F37" s="575"/>
      <c r="G37" s="575"/>
      <c r="H37" s="575"/>
      <c r="I37" s="575"/>
      <c r="J37" s="575"/>
      <c r="K37" s="575"/>
      <c r="L37" s="575"/>
      <c r="M37" s="524"/>
    </row>
    <row r="38" spans="1:14">
      <c r="A38" s="525" t="s">
        <v>8</v>
      </c>
    </row>
    <row r="39" spans="1:14">
      <c r="A39" s="503" t="s">
        <v>9</v>
      </c>
    </row>
    <row r="40" spans="1:14">
      <c r="A40" s="503" t="s">
        <v>10</v>
      </c>
      <c r="J40" s="523" t="s">
        <v>11</v>
      </c>
      <c r="K40" s="523"/>
      <c r="L40" s="523" t="s">
        <v>11</v>
      </c>
    </row>
    <row r="41" spans="1:14">
      <c r="A41" s="404" t="s">
        <v>397</v>
      </c>
      <c r="J41" s="523"/>
      <c r="K41" s="523"/>
      <c r="L41" s="523"/>
    </row>
    <row r="42" spans="1:14">
      <c r="C42" s="404" t="s">
        <v>398</v>
      </c>
      <c r="E42" s="524"/>
      <c r="F42" s="524"/>
      <c r="G42" s="524"/>
      <c r="H42" s="524"/>
      <c r="I42" s="524"/>
      <c r="J42" s="524"/>
      <c r="K42" s="524"/>
      <c r="L42" s="524"/>
      <c r="M42" s="524"/>
    </row>
    <row r="43" spans="1:14" ht="12.75" customHeight="1">
      <c r="C43" s="404"/>
      <c r="E43" s="524"/>
      <c r="F43" s="524"/>
      <c r="G43" s="524"/>
      <c r="H43" s="524"/>
      <c r="I43" s="524"/>
      <c r="J43" s="1000"/>
      <c r="K43" s="1000"/>
      <c r="L43" s="1000"/>
      <c r="M43" s="1000"/>
      <c r="N43" s="1000"/>
    </row>
    <row r="44" spans="1:14" ht="15.6" customHeight="1">
      <c r="A44" s="9" t="s">
        <v>1117</v>
      </c>
      <c r="B44" s="526"/>
      <c r="C44" s="526"/>
      <c r="D44" s="526"/>
      <c r="E44" s="985" t="s">
        <v>847</v>
      </c>
      <c r="F44" s="985"/>
      <c r="G44" s="985"/>
      <c r="H44" s="985"/>
      <c r="I44" s="527"/>
      <c r="J44" s="985" t="s">
        <v>846</v>
      </c>
      <c r="K44" s="985"/>
      <c r="L44" s="985"/>
      <c r="M44" s="985"/>
      <c r="N44" s="985"/>
    </row>
    <row r="45" spans="1:14" ht="15.6" customHeight="1">
      <c r="A45" s="528"/>
      <c r="B45" s="528"/>
      <c r="C45" s="528"/>
      <c r="D45" s="528"/>
      <c r="E45" s="995" t="s">
        <v>845</v>
      </c>
      <c r="F45" s="995"/>
      <c r="G45" s="995"/>
      <c r="H45" s="995"/>
      <c r="I45" s="527"/>
      <c r="J45" s="1001" t="s">
        <v>845</v>
      </c>
      <c r="K45" s="1001"/>
      <c r="L45" s="1001"/>
      <c r="M45" s="1001"/>
      <c r="N45" s="1001"/>
    </row>
    <row r="46" spans="1:14" ht="15.75" customHeight="1">
      <c r="A46" s="528" t="s">
        <v>12</v>
      </c>
      <c r="B46" s="528"/>
      <c r="C46" s="528"/>
      <c r="D46" s="528"/>
      <c r="E46" s="995" t="s">
        <v>848</v>
      </c>
      <c r="F46" s="995"/>
      <c r="G46" s="995"/>
      <c r="H46" s="995"/>
      <c r="I46" s="527"/>
      <c r="J46" s="529"/>
      <c r="K46" s="529"/>
      <c r="L46" s="529"/>
      <c r="M46" s="529"/>
      <c r="N46" s="529"/>
    </row>
    <row r="47" spans="1:14">
      <c r="H47" s="529"/>
      <c r="I47" s="529"/>
      <c r="J47" s="529"/>
      <c r="K47" s="411"/>
      <c r="L47" s="411"/>
      <c r="M47" s="411"/>
      <c r="N47" s="411"/>
    </row>
    <row r="48" spans="1:14">
      <c r="A48" s="996"/>
      <c r="B48" s="996"/>
      <c r="C48" s="996"/>
      <c r="D48" s="996"/>
      <c r="E48" s="996"/>
      <c r="F48" s="996"/>
      <c r="G48" s="996"/>
      <c r="H48" s="996"/>
      <c r="I48" s="996"/>
      <c r="J48" s="996"/>
      <c r="K48" s="996"/>
      <c r="L48" s="996"/>
      <c r="M48" s="996"/>
    </row>
  </sheetData>
  <mergeCells count="21">
    <mergeCell ref="N9:N10"/>
    <mergeCell ref="D1:I1"/>
    <mergeCell ref="L1:M1"/>
    <mergeCell ref="A2:M2"/>
    <mergeCell ref="A3:M3"/>
    <mergeCell ref="A5:M5"/>
    <mergeCell ref="L7:N7"/>
    <mergeCell ref="A9:A10"/>
    <mergeCell ref="B9:B10"/>
    <mergeCell ref="C9:G9"/>
    <mergeCell ref="H9:L9"/>
    <mergeCell ref="M9:M10"/>
    <mergeCell ref="E46:H46"/>
    <mergeCell ref="A48:M48"/>
    <mergeCell ref="N12:N36"/>
    <mergeCell ref="A36:B36"/>
    <mergeCell ref="J43:N43"/>
    <mergeCell ref="E44:H44"/>
    <mergeCell ref="J44:N44"/>
    <mergeCell ref="E45:H45"/>
    <mergeCell ref="J45:N45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8"/>
  <sheetViews>
    <sheetView view="pageBreakPreview" topLeftCell="A19" zoomScale="90" zoomScaleSheetLayoutView="90" workbookViewId="0">
      <selection activeCell="A44" sqref="A44"/>
    </sheetView>
  </sheetViews>
  <sheetFormatPr defaultRowHeight="12.75"/>
  <cols>
    <col min="1" max="1" width="7.5703125" style="503" customWidth="1"/>
    <col min="2" max="2" width="13.42578125" style="503" customWidth="1"/>
    <col min="3" max="3" width="9.7109375" style="503" customWidth="1"/>
    <col min="4" max="4" width="9.140625" style="503"/>
    <col min="5" max="5" width="9.5703125" style="503" customWidth="1"/>
    <col min="6" max="6" width="7.5703125" style="503" customWidth="1"/>
    <col min="7" max="7" width="8.42578125" style="503" customWidth="1"/>
    <col min="8" max="8" width="10.5703125" style="503" customWidth="1"/>
    <col min="9" max="9" width="9.85546875" style="503" customWidth="1"/>
    <col min="10" max="11" width="9.140625" style="503"/>
    <col min="12" max="12" width="7.5703125" style="503" customWidth="1"/>
    <col min="13" max="13" width="12.28515625" style="503" customWidth="1"/>
    <col min="14" max="14" width="15.85546875" style="503" customWidth="1"/>
    <col min="15" max="16384" width="9.140625" style="503"/>
  </cols>
  <sheetData>
    <row r="1" spans="1:14" ht="12.75" customHeight="1">
      <c r="D1" s="985"/>
      <c r="E1" s="985"/>
      <c r="F1" s="985"/>
      <c r="G1" s="985"/>
      <c r="H1" s="985"/>
      <c r="I1" s="985"/>
      <c r="J1" s="985"/>
      <c r="K1" s="530"/>
      <c r="M1" s="531" t="s">
        <v>84</v>
      </c>
    </row>
    <row r="2" spans="1:14" ht="15">
      <c r="A2" s="1013" t="s">
        <v>0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</row>
    <row r="3" spans="1:14" ht="20.25">
      <c r="A3" s="1005" t="s">
        <v>857</v>
      </c>
      <c r="B3" s="1005"/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</row>
    <row r="4" spans="1:14" ht="11.25" customHeight="1"/>
    <row r="5" spans="1:14" ht="15.75">
      <c r="A5" s="1014" t="s">
        <v>879</v>
      </c>
      <c r="B5" s="1014"/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</row>
    <row r="7" spans="1:14">
      <c r="A7" s="411" t="s">
        <v>700</v>
      </c>
      <c r="B7" s="411"/>
      <c r="C7" s="430"/>
      <c r="D7" s="430"/>
      <c r="L7" s="1006" t="s">
        <v>870</v>
      </c>
      <c r="M7" s="1006"/>
      <c r="N7" s="1006"/>
    </row>
    <row r="8" spans="1:14" ht="15.75" customHeight="1">
      <c r="A8" s="1007" t="s">
        <v>2</v>
      </c>
      <c r="B8" s="1007" t="s">
        <v>3</v>
      </c>
      <c r="C8" s="1009" t="s">
        <v>4</v>
      </c>
      <c r="D8" s="1009"/>
      <c r="E8" s="1009"/>
      <c r="F8" s="1009"/>
      <c r="G8" s="1009"/>
      <c r="H8" s="1009" t="s">
        <v>94</v>
      </c>
      <c r="I8" s="1009"/>
      <c r="J8" s="1009"/>
      <c r="K8" s="1009"/>
      <c r="L8" s="1009"/>
      <c r="M8" s="1007" t="s">
        <v>124</v>
      </c>
      <c r="N8" s="1002" t="s">
        <v>125</v>
      </c>
    </row>
    <row r="9" spans="1:14" ht="51">
      <c r="A9" s="1008"/>
      <c r="B9" s="1008"/>
      <c r="C9" s="497" t="s">
        <v>5</v>
      </c>
      <c r="D9" s="497" t="s">
        <v>6</v>
      </c>
      <c r="E9" s="497" t="s">
        <v>327</v>
      </c>
      <c r="F9" s="497" t="s">
        <v>92</v>
      </c>
      <c r="G9" s="497" t="s">
        <v>188</v>
      </c>
      <c r="H9" s="497" t="s">
        <v>5</v>
      </c>
      <c r="I9" s="497" t="s">
        <v>6</v>
      </c>
      <c r="J9" s="497" t="s">
        <v>327</v>
      </c>
      <c r="K9" s="497" t="s">
        <v>92</v>
      </c>
      <c r="L9" s="497" t="s">
        <v>187</v>
      </c>
      <c r="M9" s="1008"/>
      <c r="N9" s="1002"/>
    </row>
    <row r="10" spans="1:14" s="430" customFormat="1">
      <c r="A10" s="497">
        <v>1</v>
      </c>
      <c r="B10" s="497">
        <v>2</v>
      </c>
      <c r="C10" s="497">
        <v>3</v>
      </c>
      <c r="D10" s="497">
        <v>4</v>
      </c>
      <c r="E10" s="497">
        <v>5</v>
      </c>
      <c r="F10" s="497">
        <v>6</v>
      </c>
      <c r="G10" s="497">
        <v>7</v>
      </c>
      <c r="H10" s="497">
        <v>8</v>
      </c>
      <c r="I10" s="497">
        <v>9</v>
      </c>
      <c r="J10" s="497">
        <v>10</v>
      </c>
      <c r="K10" s="497">
        <v>11</v>
      </c>
      <c r="L10" s="497">
        <v>12</v>
      </c>
      <c r="M10" s="497">
        <v>13</v>
      </c>
      <c r="N10" s="497">
        <v>14</v>
      </c>
    </row>
    <row r="11" spans="1:14">
      <c r="A11" s="422">
        <v>1</v>
      </c>
      <c r="B11" s="423" t="s">
        <v>652</v>
      </c>
      <c r="C11" s="532">
        <v>0</v>
      </c>
      <c r="D11" s="532">
        <v>0</v>
      </c>
      <c r="E11" s="532">
        <v>0</v>
      </c>
      <c r="F11" s="532">
        <v>0</v>
      </c>
      <c r="G11" s="520">
        <f t="shared" ref="G11:G35" si="0">SUM(C11:F11)</f>
        <v>0</v>
      </c>
      <c r="H11" s="521">
        <v>0</v>
      </c>
      <c r="I11" s="521">
        <v>0</v>
      </c>
      <c r="J11" s="521">
        <v>0</v>
      </c>
      <c r="K11" s="521">
        <v>0</v>
      </c>
      <c r="L11" s="520">
        <f t="shared" ref="L11:L35" si="1">SUM(H11:K11)</f>
        <v>0</v>
      </c>
      <c r="M11" s="521">
        <f>G11-L11</f>
        <v>0</v>
      </c>
      <c r="N11" s="997"/>
    </row>
    <row r="12" spans="1:14">
      <c r="A12" s="422">
        <v>2</v>
      </c>
      <c r="B12" s="423" t="s">
        <v>653</v>
      </c>
      <c r="C12" s="532">
        <v>7</v>
      </c>
      <c r="D12" s="532">
        <v>12</v>
      </c>
      <c r="E12" s="532">
        <v>0</v>
      </c>
      <c r="F12" s="532">
        <v>2</v>
      </c>
      <c r="G12" s="520">
        <f t="shared" si="0"/>
        <v>21</v>
      </c>
      <c r="H12" s="521">
        <v>7</v>
      </c>
      <c r="I12" s="521">
        <v>12</v>
      </c>
      <c r="J12" s="521">
        <v>0</v>
      </c>
      <c r="K12" s="521">
        <v>2</v>
      </c>
      <c r="L12" s="520">
        <f t="shared" si="1"/>
        <v>21</v>
      </c>
      <c r="M12" s="521">
        <f t="shared" ref="M12:M35" si="2">G12-L12</f>
        <v>0</v>
      </c>
      <c r="N12" s="998"/>
    </row>
    <row r="13" spans="1:14">
      <c r="A13" s="422">
        <v>3</v>
      </c>
      <c r="B13" s="423" t="s">
        <v>654</v>
      </c>
      <c r="C13" s="532">
        <v>0</v>
      </c>
      <c r="D13" s="532">
        <v>41</v>
      </c>
      <c r="E13" s="532">
        <v>0</v>
      </c>
      <c r="F13" s="532">
        <v>0</v>
      </c>
      <c r="G13" s="520">
        <f t="shared" si="0"/>
        <v>41</v>
      </c>
      <c r="H13" s="521">
        <v>0</v>
      </c>
      <c r="I13" s="521">
        <v>41</v>
      </c>
      <c r="J13" s="521">
        <v>0</v>
      </c>
      <c r="K13" s="521">
        <v>0</v>
      </c>
      <c r="L13" s="520">
        <f t="shared" si="1"/>
        <v>41</v>
      </c>
      <c r="M13" s="521">
        <f t="shared" si="2"/>
        <v>0</v>
      </c>
      <c r="N13" s="998"/>
    </row>
    <row r="14" spans="1:14">
      <c r="A14" s="422">
        <v>4</v>
      </c>
      <c r="B14" s="423" t="s">
        <v>655</v>
      </c>
      <c r="C14" s="532">
        <v>0</v>
      </c>
      <c r="D14" s="532">
        <v>5</v>
      </c>
      <c r="E14" s="532">
        <v>0</v>
      </c>
      <c r="F14" s="532">
        <v>2</v>
      </c>
      <c r="G14" s="520">
        <f t="shared" si="0"/>
        <v>7</v>
      </c>
      <c r="H14" s="521">
        <v>0</v>
      </c>
      <c r="I14" s="521">
        <v>5</v>
      </c>
      <c r="J14" s="521">
        <v>0</v>
      </c>
      <c r="K14" s="521">
        <v>2</v>
      </c>
      <c r="L14" s="520">
        <f t="shared" si="1"/>
        <v>7</v>
      </c>
      <c r="M14" s="521">
        <f t="shared" si="2"/>
        <v>0</v>
      </c>
      <c r="N14" s="998"/>
    </row>
    <row r="15" spans="1:14">
      <c r="A15" s="422">
        <v>5</v>
      </c>
      <c r="B15" s="423" t="s">
        <v>656</v>
      </c>
      <c r="C15" s="532">
        <v>0</v>
      </c>
      <c r="D15" s="532">
        <v>0</v>
      </c>
      <c r="E15" s="532">
        <v>0</v>
      </c>
      <c r="F15" s="532">
        <v>0</v>
      </c>
      <c r="G15" s="520">
        <f t="shared" si="0"/>
        <v>0</v>
      </c>
      <c r="H15" s="521">
        <v>0</v>
      </c>
      <c r="I15" s="521">
        <v>0</v>
      </c>
      <c r="J15" s="521">
        <v>0</v>
      </c>
      <c r="K15" s="521">
        <v>0</v>
      </c>
      <c r="L15" s="520">
        <f t="shared" si="1"/>
        <v>0</v>
      </c>
      <c r="M15" s="521">
        <f t="shared" si="2"/>
        <v>0</v>
      </c>
      <c r="N15" s="998"/>
    </row>
    <row r="16" spans="1:14">
      <c r="A16" s="422">
        <v>6</v>
      </c>
      <c r="B16" s="423" t="s">
        <v>657</v>
      </c>
      <c r="C16" s="532">
        <v>0</v>
      </c>
      <c r="D16" s="532">
        <v>0</v>
      </c>
      <c r="E16" s="532">
        <v>0</v>
      </c>
      <c r="F16" s="532">
        <v>0</v>
      </c>
      <c r="G16" s="520">
        <f t="shared" si="0"/>
        <v>0</v>
      </c>
      <c r="H16" s="521">
        <v>0</v>
      </c>
      <c r="I16" s="521">
        <v>0</v>
      </c>
      <c r="J16" s="521">
        <v>0</v>
      </c>
      <c r="K16" s="521">
        <v>0</v>
      </c>
      <c r="L16" s="520">
        <f t="shared" si="1"/>
        <v>0</v>
      </c>
      <c r="M16" s="521">
        <f t="shared" si="2"/>
        <v>0</v>
      </c>
      <c r="N16" s="998"/>
    </row>
    <row r="17" spans="1:14">
      <c r="A17" s="422">
        <v>7</v>
      </c>
      <c r="B17" s="423" t="s">
        <v>658</v>
      </c>
      <c r="C17" s="532">
        <v>0</v>
      </c>
      <c r="D17" s="532">
        <v>0</v>
      </c>
      <c r="E17" s="532">
        <v>0</v>
      </c>
      <c r="F17" s="532">
        <v>0</v>
      </c>
      <c r="G17" s="520">
        <f t="shared" si="0"/>
        <v>0</v>
      </c>
      <c r="H17" s="521">
        <v>0</v>
      </c>
      <c r="I17" s="521">
        <v>0</v>
      </c>
      <c r="J17" s="521">
        <v>0</v>
      </c>
      <c r="K17" s="521">
        <v>0</v>
      </c>
      <c r="L17" s="520">
        <f t="shared" si="1"/>
        <v>0</v>
      </c>
      <c r="M17" s="521">
        <f t="shared" si="2"/>
        <v>0</v>
      </c>
      <c r="N17" s="998"/>
    </row>
    <row r="18" spans="1:14">
      <c r="A18" s="422">
        <v>8</v>
      </c>
      <c r="B18" s="423" t="s">
        <v>659</v>
      </c>
      <c r="C18" s="532">
        <v>0</v>
      </c>
      <c r="D18" s="532">
        <v>3</v>
      </c>
      <c r="E18" s="532">
        <v>0</v>
      </c>
      <c r="F18" s="532">
        <v>0</v>
      </c>
      <c r="G18" s="520">
        <f t="shared" si="0"/>
        <v>3</v>
      </c>
      <c r="H18" s="521">
        <v>0</v>
      </c>
      <c r="I18" s="521">
        <v>3</v>
      </c>
      <c r="J18" s="521">
        <v>0</v>
      </c>
      <c r="K18" s="521">
        <v>0</v>
      </c>
      <c r="L18" s="520">
        <f t="shared" si="1"/>
        <v>3</v>
      </c>
      <c r="M18" s="521">
        <f t="shared" si="2"/>
        <v>0</v>
      </c>
      <c r="N18" s="998"/>
    </row>
    <row r="19" spans="1:14">
      <c r="A19" s="422">
        <v>9</v>
      </c>
      <c r="B19" s="423" t="s">
        <v>660</v>
      </c>
      <c r="C19" s="532">
        <v>0</v>
      </c>
      <c r="D19" s="532">
        <v>0</v>
      </c>
      <c r="E19" s="532">
        <v>0</v>
      </c>
      <c r="F19" s="532">
        <v>0</v>
      </c>
      <c r="G19" s="520">
        <f t="shared" si="0"/>
        <v>0</v>
      </c>
      <c r="H19" s="521">
        <v>0</v>
      </c>
      <c r="I19" s="521">
        <v>0</v>
      </c>
      <c r="J19" s="521">
        <v>0</v>
      </c>
      <c r="K19" s="521">
        <v>0</v>
      </c>
      <c r="L19" s="520">
        <f t="shared" si="1"/>
        <v>0</v>
      </c>
      <c r="M19" s="521">
        <f t="shared" si="2"/>
        <v>0</v>
      </c>
      <c r="N19" s="998"/>
    </row>
    <row r="20" spans="1:14">
      <c r="A20" s="422">
        <v>10</v>
      </c>
      <c r="B20" s="423" t="s">
        <v>661</v>
      </c>
      <c r="C20" s="532">
        <v>0</v>
      </c>
      <c r="D20" s="532">
        <v>0</v>
      </c>
      <c r="E20" s="532">
        <v>0</v>
      </c>
      <c r="F20" s="532">
        <v>0</v>
      </c>
      <c r="G20" s="520">
        <f t="shared" si="0"/>
        <v>0</v>
      </c>
      <c r="H20" s="521">
        <v>0</v>
      </c>
      <c r="I20" s="521">
        <v>0</v>
      </c>
      <c r="J20" s="521">
        <v>0</v>
      </c>
      <c r="K20" s="521">
        <v>0</v>
      </c>
      <c r="L20" s="520">
        <f t="shared" si="1"/>
        <v>0</v>
      </c>
      <c r="M20" s="521">
        <f t="shared" si="2"/>
        <v>0</v>
      </c>
      <c r="N20" s="998"/>
    </row>
    <row r="21" spans="1:14">
      <c r="A21" s="422">
        <v>11</v>
      </c>
      <c r="B21" s="423" t="s">
        <v>662</v>
      </c>
      <c r="C21" s="532">
        <v>0</v>
      </c>
      <c r="D21" s="532">
        <v>1</v>
      </c>
      <c r="E21" s="532">
        <v>0</v>
      </c>
      <c r="F21" s="532">
        <v>0</v>
      </c>
      <c r="G21" s="520">
        <f t="shared" si="0"/>
        <v>1</v>
      </c>
      <c r="H21" s="521">
        <v>0</v>
      </c>
      <c r="I21" s="521">
        <v>1</v>
      </c>
      <c r="J21" s="521">
        <v>0</v>
      </c>
      <c r="K21" s="521">
        <v>0</v>
      </c>
      <c r="L21" s="520">
        <f t="shared" si="1"/>
        <v>1</v>
      </c>
      <c r="M21" s="521">
        <f t="shared" si="2"/>
        <v>0</v>
      </c>
      <c r="N21" s="998"/>
    </row>
    <row r="22" spans="1:14">
      <c r="A22" s="422">
        <v>12</v>
      </c>
      <c r="B22" s="423" t="s">
        <v>663</v>
      </c>
      <c r="C22" s="532">
        <v>0</v>
      </c>
      <c r="D22" s="532">
        <v>0</v>
      </c>
      <c r="E22" s="532">
        <v>0</v>
      </c>
      <c r="F22" s="532">
        <v>0</v>
      </c>
      <c r="G22" s="520">
        <f t="shared" si="0"/>
        <v>0</v>
      </c>
      <c r="H22" s="521">
        <v>0</v>
      </c>
      <c r="I22" s="521">
        <v>0</v>
      </c>
      <c r="J22" s="521">
        <v>0</v>
      </c>
      <c r="K22" s="521">
        <v>0</v>
      </c>
      <c r="L22" s="520">
        <f t="shared" si="1"/>
        <v>0</v>
      </c>
      <c r="M22" s="521">
        <f t="shared" si="2"/>
        <v>0</v>
      </c>
      <c r="N22" s="998"/>
    </row>
    <row r="23" spans="1:14">
      <c r="A23" s="422">
        <v>13</v>
      </c>
      <c r="B23" s="423" t="s">
        <v>664</v>
      </c>
      <c r="C23" s="532">
        <v>0</v>
      </c>
      <c r="D23" s="532">
        <v>0</v>
      </c>
      <c r="E23" s="532">
        <v>0</v>
      </c>
      <c r="F23" s="532">
        <v>0</v>
      </c>
      <c r="G23" s="520">
        <f t="shared" si="0"/>
        <v>0</v>
      </c>
      <c r="H23" s="521">
        <v>0</v>
      </c>
      <c r="I23" s="521">
        <v>0</v>
      </c>
      <c r="J23" s="521">
        <v>0</v>
      </c>
      <c r="K23" s="521">
        <v>0</v>
      </c>
      <c r="L23" s="520">
        <f t="shared" si="1"/>
        <v>0</v>
      </c>
      <c r="M23" s="521">
        <f t="shared" si="2"/>
        <v>0</v>
      </c>
      <c r="N23" s="998"/>
    </row>
    <row r="24" spans="1:14">
      <c r="A24" s="422">
        <v>14</v>
      </c>
      <c r="B24" s="423" t="s">
        <v>665</v>
      </c>
      <c r="C24" s="532">
        <v>1</v>
      </c>
      <c r="D24" s="532">
        <v>92</v>
      </c>
      <c r="E24" s="532">
        <v>0</v>
      </c>
      <c r="F24" s="532">
        <v>0</v>
      </c>
      <c r="G24" s="520">
        <f t="shared" si="0"/>
        <v>93</v>
      </c>
      <c r="H24" s="521">
        <v>1</v>
      </c>
      <c r="I24" s="521">
        <v>92</v>
      </c>
      <c r="J24" s="521">
        <v>0</v>
      </c>
      <c r="K24" s="521">
        <v>0</v>
      </c>
      <c r="L24" s="520">
        <f t="shared" si="1"/>
        <v>93</v>
      </c>
      <c r="M24" s="521">
        <f t="shared" si="2"/>
        <v>0</v>
      </c>
      <c r="N24" s="998"/>
    </row>
    <row r="25" spans="1:14">
      <c r="A25" s="422">
        <v>15</v>
      </c>
      <c r="B25" s="423" t="s">
        <v>666</v>
      </c>
      <c r="C25" s="532">
        <v>0</v>
      </c>
      <c r="D25" s="532">
        <v>0</v>
      </c>
      <c r="E25" s="532">
        <v>0</v>
      </c>
      <c r="F25" s="532">
        <v>0</v>
      </c>
      <c r="G25" s="520">
        <f t="shared" si="0"/>
        <v>0</v>
      </c>
      <c r="H25" s="521">
        <v>0</v>
      </c>
      <c r="I25" s="521">
        <v>0</v>
      </c>
      <c r="J25" s="521">
        <v>0</v>
      </c>
      <c r="K25" s="521">
        <v>0</v>
      </c>
      <c r="L25" s="520">
        <f t="shared" si="1"/>
        <v>0</v>
      </c>
      <c r="M25" s="521">
        <f t="shared" si="2"/>
        <v>0</v>
      </c>
      <c r="N25" s="998"/>
    </row>
    <row r="26" spans="1:14">
      <c r="A26" s="422">
        <v>16</v>
      </c>
      <c r="B26" s="423" t="s">
        <v>667</v>
      </c>
      <c r="C26" s="532">
        <v>0</v>
      </c>
      <c r="D26" s="532">
        <v>0</v>
      </c>
      <c r="E26" s="532">
        <v>0</v>
      </c>
      <c r="F26" s="532">
        <v>0</v>
      </c>
      <c r="G26" s="520">
        <f t="shared" si="0"/>
        <v>0</v>
      </c>
      <c r="H26" s="521">
        <v>0</v>
      </c>
      <c r="I26" s="521">
        <v>0</v>
      </c>
      <c r="J26" s="521">
        <v>0</v>
      </c>
      <c r="K26" s="521">
        <v>0</v>
      </c>
      <c r="L26" s="520">
        <f t="shared" si="1"/>
        <v>0</v>
      </c>
      <c r="M26" s="521">
        <f t="shared" si="2"/>
        <v>0</v>
      </c>
      <c r="N26" s="998"/>
    </row>
    <row r="27" spans="1:14">
      <c r="A27" s="422">
        <v>17</v>
      </c>
      <c r="B27" s="423" t="s">
        <v>668</v>
      </c>
      <c r="C27" s="532">
        <v>3</v>
      </c>
      <c r="D27" s="532">
        <v>0</v>
      </c>
      <c r="E27" s="532">
        <v>0</v>
      </c>
      <c r="F27" s="532">
        <v>0</v>
      </c>
      <c r="G27" s="520">
        <f t="shared" si="0"/>
        <v>3</v>
      </c>
      <c r="H27" s="521">
        <v>3</v>
      </c>
      <c r="I27" s="521">
        <v>0</v>
      </c>
      <c r="J27" s="521">
        <v>0</v>
      </c>
      <c r="K27" s="521">
        <v>0</v>
      </c>
      <c r="L27" s="520">
        <f t="shared" si="1"/>
        <v>3</v>
      </c>
      <c r="M27" s="521">
        <f t="shared" si="2"/>
        <v>0</v>
      </c>
      <c r="N27" s="998"/>
    </row>
    <row r="28" spans="1:14">
      <c r="A28" s="422">
        <v>18</v>
      </c>
      <c r="B28" s="423" t="s">
        <v>669</v>
      </c>
      <c r="C28" s="532">
        <v>7</v>
      </c>
      <c r="D28" s="532">
        <v>2</v>
      </c>
      <c r="E28" s="532">
        <v>0</v>
      </c>
      <c r="F28" s="532">
        <v>29</v>
      </c>
      <c r="G28" s="520">
        <f t="shared" si="0"/>
        <v>38</v>
      </c>
      <c r="H28" s="521">
        <v>7</v>
      </c>
      <c r="I28" s="521">
        <v>2</v>
      </c>
      <c r="J28" s="521">
        <v>0</v>
      </c>
      <c r="K28" s="521">
        <v>29</v>
      </c>
      <c r="L28" s="520">
        <f t="shared" si="1"/>
        <v>38</v>
      </c>
      <c r="M28" s="521">
        <f t="shared" si="2"/>
        <v>0</v>
      </c>
      <c r="N28" s="998"/>
    </row>
    <row r="29" spans="1:14">
      <c r="A29" s="422">
        <v>19</v>
      </c>
      <c r="B29" s="423" t="s">
        <v>670</v>
      </c>
      <c r="C29" s="532">
        <v>0</v>
      </c>
      <c r="D29" s="532">
        <v>0</v>
      </c>
      <c r="E29" s="532">
        <v>0</v>
      </c>
      <c r="F29" s="532">
        <v>24</v>
      </c>
      <c r="G29" s="520">
        <f t="shared" si="0"/>
        <v>24</v>
      </c>
      <c r="H29" s="521">
        <v>0</v>
      </c>
      <c r="I29" s="521">
        <v>0</v>
      </c>
      <c r="J29" s="521">
        <v>0</v>
      </c>
      <c r="K29" s="521">
        <v>24</v>
      </c>
      <c r="L29" s="520">
        <f t="shared" si="1"/>
        <v>24</v>
      </c>
      <c r="M29" s="521">
        <f t="shared" si="2"/>
        <v>0</v>
      </c>
      <c r="N29" s="998"/>
    </row>
    <row r="30" spans="1:14">
      <c r="A30" s="422">
        <v>20</v>
      </c>
      <c r="B30" s="423" t="s">
        <v>671</v>
      </c>
      <c r="C30" s="532">
        <v>2</v>
      </c>
      <c r="D30" s="532">
        <v>0</v>
      </c>
      <c r="E30" s="532">
        <v>0</v>
      </c>
      <c r="F30" s="532">
        <v>0</v>
      </c>
      <c r="G30" s="520">
        <f t="shared" si="0"/>
        <v>2</v>
      </c>
      <c r="H30" s="521">
        <v>2</v>
      </c>
      <c r="I30" s="521">
        <v>0</v>
      </c>
      <c r="J30" s="521">
        <v>0</v>
      </c>
      <c r="K30" s="521">
        <v>0</v>
      </c>
      <c r="L30" s="520">
        <f t="shared" si="1"/>
        <v>2</v>
      </c>
      <c r="M30" s="521">
        <f t="shared" si="2"/>
        <v>0</v>
      </c>
      <c r="N30" s="998"/>
    </row>
    <row r="31" spans="1:14">
      <c r="A31" s="422">
        <v>21</v>
      </c>
      <c r="B31" s="423" t="s">
        <v>672</v>
      </c>
      <c r="C31" s="532">
        <v>0</v>
      </c>
      <c r="D31" s="532">
        <v>1</v>
      </c>
      <c r="E31" s="532">
        <v>0</v>
      </c>
      <c r="F31" s="532">
        <v>0</v>
      </c>
      <c r="G31" s="520">
        <f t="shared" si="0"/>
        <v>1</v>
      </c>
      <c r="H31" s="521">
        <v>0</v>
      </c>
      <c r="I31" s="521">
        <v>1</v>
      </c>
      <c r="J31" s="521">
        <v>0</v>
      </c>
      <c r="K31" s="521">
        <v>0</v>
      </c>
      <c r="L31" s="520">
        <f t="shared" si="1"/>
        <v>1</v>
      </c>
      <c r="M31" s="521">
        <f t="shared" si="2"/>
        <v>0</v>
      </c>
      <c r="N31" s="998"/>
    </row>
    <row r="32" spans="1:14">
      <c r="A32" s="422">
        <v>22</v>
      </c>
      <c r="B32" s="423" t="s">
        <v>673</v>
      </c>
      <c r="C32" s="532">
        <v>0</v>
      </c>
      <c r="D32" s="532">
        <v>2</v>
      </c>
      <c r="E32" s="532">
        <v>0</v>
      </c>
      <c r="F32" s="532">
        <v>0</v>
      </c>
      <c r="G32" s="520">
        <f t="shared" si="0"/>
        <v>2</v>
      </c>
      <c r="H32" s="521">
        <v>0</v>
      </c>
      <c r="I32" s="521">
        <v>2</v>
      </c>
      <c r="J32" s="521">
        <v>0</v>
      </c>
      <c r="K32" s="521">
        <v>0</v>
      </c>
      <c r="L32" s="520">
        <f t="shared" si="1"/>
        <v>2</v>
      </c>
      <c r="M32" s="521">
        <f t="shared" si="2"/>
        <v>0</v>
      </c>
      <c r="N32" s="998"/>
    </row>
    <row r="33" spans="1:14">
      <c r="A33" s="422">
        <v>23</v>
      </c>
      <c r="B33" s="423" t="s">
        <v>674</v>
      </c>
      <c r="C33" s="532">
        <v>0</v>
      </c>
      <c r="D33" s="532">
        <v>0</v>
      </c>
      <c r="E33" s="532">
        <v>0</v>
      </c>
      <c r="F33" s="532">
        <v>0</v>
      </c>
      <c r="G33" s="520">
        <f t="shared" si="0"/>
        <v>0</v>
      </c>
      <c r="H33" s="521">
        <v>0</v>
      </c>
      <c r="I33" s="521">
        <v>0</v>
      </c>
      <c r="J33" s="521">
        <v>0</v>
      </c>
      <c r="K33" s="521">
        <v>0</v>
      </c>
      <c r="L33" s="520">
        <f t="shared" si="1"/>
        <v>0</v>
      </c>
      <c r="M33" s="521">
        <f t="shared" si="2"/>
        <v>0</v>
      </c>
      <c r="N33" s="998"/>
    </row>
    <row r="34" spans="1:14">
      <c r="A34" s="426">
        <v>24</v>
      </c>
      <c r="B34" s="423" t="s">
        <v>675</v>
      </c>
      <c r="C34" s="532">
        <v>0</v>
      </c>
      <c r="D34" s="532">
        <v>0</v>
      </c>
      <c r="E34" s="532">
        <v>0</v>
      </c>
      <c r="F34" s="532">
        <v>0</v>
      </c>
      <c r="G34" s="520">
        <f t="shared" si="0"/>
        <v>0</v>
      </c>
      <c r="H34" s="521"/>
      <c r="I34" s="521">
        <v>0</v>
      </c>
      <c r="J34" s="521">
        <v>0</v>
      </c>
      <c r="K34" s="521">
        <v>0</v>
      </c>
      <c r="L34" s="520">
        <f t="shared" si="1"/>
        <v>0</v>
      </c>
      <c r="M34" s="521">
        <f t="shared" si="2"/>
        <v>0</v>
      </c>
      <c r="N34" s="998"/>
    </row>
    <row r="35" spans="1:14">
      <c r="A35" s="993" t="s">
        <v>16</v>
      </c>
      <c r="B35" s="994"/>
      <c r="C35" s="520">
        <f>SUM(C11:C34)</f>
        <v>20</v>
      </c>
      <c r="D35" s="520">
        <f>SUM(D11:D34)</f>
        <v>159</v>
      </c>
      <c r="E35" s="520">
        <f>SUM(E11:E34)</f>
        <v>0</v>
      </c>
      <c r="F35" s="520">
        <f>SUM(F11:F34)</f>
        <v>57</v>
      </c>
      <c r="G35" s="520">
        <f t="shared" si="0"/>
        <v>236</v>
      </c>
      <c r="H35" s="520">
        <f>SUM(H11:H34)</f>
        <v>20</v>
      </c>
      <c r="I35" s="520">
        <f>SUM(I11:I34)</f>
        <v>159</v>
      </c>
      <c r="J35" s="520">
        <f>SUM(J11:J34)</f>
        <v>0</v>
      </c>
      <c r="K35" s="520">
        <f>SUM(K11:K34)</f>
        <v>57</v>
      </c>
      <c r="L35" s="520">
        <f t="shared" si="1"/>
        <v>236</v>
      </c>
      <c r="M35" s="521">
        <f t="shared" si="2"/>
        <v>0</v>
      </c>
      <c r="N35" s="999"/>
    </row>
    <row r="36" spans="1:14">
      <c r="A36" s="523"/>
      <c r="B36" s="524"/>
      <c r="C36" s="524"/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</row>
    <row r="37" spans="1:14">
      <c r="A37" s="525" t="s">
        <v>8</v>
      </c>
    </row>
    <row r="38" spans="1:14">
      <c r="A38" s="503" t="s">
        <v>9</v>
      </c>
    </row>
    <row r="39" spans="1:14">
      <c r="A39" s="503" t="s">
        <v>10</v>
      </c>
      <c r="L39" s="523" t="s">
        <v>11</v>
      </c>
      <c r="M39" s="523"/>
      <c r="N39" s="523" t="s">
        <v>11</v>
      </c>
    </row>
    <row r="40" spans="1:14">
      <c r="A40" s="404" t="s">
        <v>397</v>
      </c>
      <c r="J40" s="523"/>
      <c r="K40" s="523"/>
      <c r="L40" s="523"/>
    </row>
    <row r="41" spans="1:14">
      <c r="C41" s="404" t="s">
        <v>398</v>
      </c>
      <c r="E41" s="524"/>
      <c r="F41" s="524"/>
      <c r="G41" s="524"/>
      <c r="H41" s="524"/>
      <c r="I41" s="524"/>
      <c r="J41" s="524"/>
      <c r="K41" s="524"/>
      <c r="L41" s="524"/>
      <c r="M41" s="524"/>
    </row>
    <row r="42" spans="1:14">
      <c r="E42" s="524"/>
      <c r="F42" s="524"/>
      <c r="G42" s="524"/>
      <c r="H42" s="524"/>
      <c r="I42" s="524"/>
      <c r="J42" s="524"/>
      <c r="K42" s="524"/>
      <c r="L42" s="524"/>
      <c r="M42" s="524"/>
      <c r="N42" s="524"/>
    </row>
    <row r="43" spans="1:14">
      <c r="E43" s="524"/>
      <c r="F43" s="524"/>
      <c r="G43" s="524"/>
      <c r="H43" s="524"/>
      <c r="I43" s="524"/>
      <c r="J43" s="524"/>
      <c r="K43" s="524"/>
      <c r="L43" s="524"/>
      <c r="M43" s="524"/>
      <c r="N43" s="524"/>
    </row>
    <row r="44" spans="1:14" ht="15.75" customHeight="1">
      <c r="A44" s="9" t="s">
        <v>1117</v>
      </c>
      <c r="B44" s="526"/>
      <c r="C44" s="526"/>
      <c r="D44" s="526"/>
      <c r="E44" s="985" t="s">
        <v>847</v>
      </c>
      <c r="F44" s="985"/>
      <c r="G44" s="985"/>
      <c r="H44" s="985"/>
      <c r="J44" s="985" t="s">
        <v>846</v>
      </c>
      <c r="K44" s="985"/>
      <c r="L44" s="985"/>
      <c r="M44" s="985"/>
      <c r="N44" s="985"/>
    </row>
    <row r="45" spans="1:14" ht="15.75" customHeight="1">
      <c r="A45" s="528"/>
      <c r="B45" s="528"/>
      <c r="C45" s="528"/>
      <c r="D45" s="528"/>
      <c r="E45" s="995" t="s">
        <v>845</v>
      </c>
      <c r="F45" s="995"/>
      <c r="G45" s="995"/>
      <c r="H45" s="995"/>
      <c r="I45" s="528"/>
      <c r="J45" s="1001" t="s">
        <v>845</v>
      </c>
      <c r="K45" s="1001"/>
      <c r="L45" s="1001"/>
      <c r="M45" s="1001"/>
      <c r="N45" s="1001"/>
    </row>
    <row r="46" spans="1:14" ht="15.75" customHeight="1">
      <c r="A46" s="528" t="s">
        <v>794</v>
      </c>
      <c r="B46" s="528"/>
      <c r="C46" s="528"/>
      <c r="D46" s="528"/>
      <c r="E46" s="995" t="s">
        <v>848</v>
      </c>
      <c r="F46" s="995"/>
      <c r="G46" s="995"/>
      <c r="H46" s="995"/>
      <c r="I46" s="528"/>
      <c r="J46" s="526"/>
      <c r="K46" s="526"/>
      <c r="L46" s="526"/>
      <c r="M46" s="526"/>
      <c r="N46" s="526"/>
    </row>
    <row r="47" spans="1:14" ht="15.75">
      <c r="J47" s="526"/>
      <c r="K47" s="526"/>
      <c r="L47" s="526"/>
      <c r="M47" s="526"/>
      <c r="N47" s="526"/>
    </row>
    <row r="48" spans="1:14">
      <c r="A48" s="996"/>
      <c r="B48" s="996"/>
      <c r="C48" s="996"/>
      <c r="D48" s="996"/>
      <c r="E48" s="996"/>
      <c r="F48" s="996"/>
      <c r="G48" s="996"/>
      <c r="H48" s="996"/>
      <c r="I48" s="996"/>
      <c r="J48" s="996"/>
      <c r="K48" s="996"/>
      <c r="L48" s="996"/>
      <c r="M48" s="996"/>
      <c r="N48" s="996"/>
    </row>
  </sheetData>
  <mergeCells count="19">
    <mergeCell ref="D1:J1"/>
    <mergeCell ref="A2:N2"/>
    <mergeCell ref="A3:N3"/>
    <mergeCell ref="A5:N5"/>
    <mergeCell ref="L7:N7"/>
    <mergeCell ref="E46:H46"/>
    <mergeCell ref="A48:N48"/>
    <mergeCell ref="N8:N9"/>
    <mergeCell ref="N11:N35"/>
    <mergeCell ref="A35:B35"/>
    <mergeCell ref="E44:H44"/>
    <mergeCell ref="J44:N44"/>
    <mergeCell ref="E45:H45"/>
    <mergeCell ref="J45:N45"/>
    <mergeCell ref="A8:A9"/>
    <mergeCell ref="B8:B9"/>
    <mergeCell ref="C8:G8"/>
    <mergeCell ref="H8:L8"/>
    <mergeCell ref="M8:M9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73</vt:i4>
      </vt:variant>
      <vt:variant>
        <vt:lpstr>Named Ranges</vt:lpstr>
      </vt:variant>
      <vt:variant>
        <vt:i4>65</vt:i4>
      </vt:variant>
    </vt:vector>
  </HeadingPairs>
  <TitlesOfParts>
    <vt:vector size="138" baseType="lpstr">
      <vt:lpstr>First-Page</vt:lpstr>
      <vt:lpstr>Contents </vt:lpstr>
      <vt:lpstr>Sheet1</vt:lpstr>
      <vt:lpstr>AT-1-Gen_Info </vt:lpstr>
      <vt:lpstr>AT-2-S1 BUDGET</vt:lpstr>
      <vt:lpstr>AT_2A_fundflow</vt:lpstr>
      <vt:lpstr>AT-3 (2)</vt:lpstr>
      <vt:lpstr>AT3A_cvrg(Insti)_PY (2)</vt:lpstr>
      <vt:lpstr>AT3B_cvrg(Insti)_UPY  (2)</vt:lpstr>
      <vt:lpstr>AT3C_cvrg(Insti)_UPY  (2)</vt:lpstr>
      <vt:lpstr>enrolment vs availed_PY (2)</vt:lpstr>
      <vt:lpstr>enrolment vs availed_UPY (2)</vt:lpstr>
      <vt:lpstr>AT-4B (2)</vt:lpstr>
      <vt:lpstr>T5_PLAN_vs_PRFM (2)</vt:lpstr>
      <vt:lpstr>T5A_PLAN_vs_PRFM  (2)</vt:lpstr>
      <vt:lpstr>T5B_PLAN_vs_PRFM  (3)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 (2)</vt:lpstr>
      <vt:lpstr>AT-10D (2)</vt:lpstr>
      <vt:lpstr>AT-10 E (2)</vt:lpstr>
      <vt:lpstr>AT-10 F</vt:lpstr>
      <vt:lpstr>AT11_KS Year wise (2)</vt:lpstr>
      <vt:lpstr>AT11A_KS-District wise (2)</vt:lpstr>
      <vt:lpstr>AT12_KD-New (2)</vt:lpstr>
      <vt:lpstr>AT12A_KD-Replacement (2)</vt:lpstr>
      <vt:lpstr>Mode of cooking (2)</vt:lpstr>
      <vt:lpstr>AT-14 (2)</vt:lpstr>
      <vt:lpstr>AT-14 A (2)</vt:lpstr>
      <vt:lpstr>AT-15 (2)</vt:lpstr>
      <vt:lpstr>AT-16 (2)</vt:lpstr>
      <vt:lpstr>AT_17_Coverage-RBSK  (2)</vt:lpstr>
      <vt:lpstr>AT18_Details_Community  (2)</vt:lpstr>
      <vt:lpstr>AT_19_Impl_Agency (2)</vt:lpstr>
      <vt:lpstr>AT_20_CentralCookingagency  (2)</vt:lpstr>
      <vt:lpstr>NGO Name (2)</vt:lpstr>
      <vt:lpstr>AT-21 (2)</vt:lpstr>
      <vt:lpstr>AT-22 (2)</vt:lpstr>
      <vt:lpstr>AT-23 MIS</vt:lpstr>
      <vt:lpstr>AT-23A _AMS (2)</vt:lpstr>
      <vt:lpstr>AT-24 (2)</vt:lpstr>
      <vt:lpstr>AT-25 (2)</vt:lpstr>
      <vt:lpstr>Sheet1 (2)</vt:lpstr>
      <vt:lpstr>AT26_NoWD (2)</vt:lpstr>
      <vt:lpstr>AT26A_NoWD (2)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AT-28B_Kitchen repair</vt:lpstr>
      <vt:lpstr>AT29_Replacement KD </vt:lpstr>
      <vt:lpstr>AT29_A_Replacement KD</vt:lpstr>
      <vt:lpstr>AT-30_Coook-cum-Helper</vt:lpstr>
      <vt:lpstr>AT_31_Budget_provision </vt:lpstr>
      <vt:lpstr>AT32_Drought Pry Util</vt:lpstr>
      <vt:lpstr>AT-32A Drought UPry Util</vt:lpstr>
      <vt:lpstr>Separate MME Plan</vt:lpstr>
      <vt:lpstr>Sheet2</vt:lpstr>
      <vt:lpstr>'AT_17_Coverage-RBSK  (2)'!Print_Area</vt:lpstr>
      <vt:lpstr>'AT_19_Impl_Agency (2)'!Print_Area</vt:lpstr>
      <vt:lpstr>'AT_20_CentralCookingagency  (2)'!Print_Area</vt:lpstr>
      <vt:lpstr>AT_28_RqmtKitchen!Print_Area</vt:lpstr>
      <vt:lpstr>AT_2A_fundflow!Print_Area</vt:lpstr>
      <vt:lpstr>'AT_31_Budget_provision '!Print_Area</vt:lpstr>
      <vt:lpstr>'AT-10 B'!Print_Area</vt:lpstr>
      <vt:lpstr>'AT-10 C (2)'!Print_Area</vt:lpstr>
      <vt:lpstr>'AT-10 E (2)'!Print_Area</vt:lpstr>
      <vt:lpstr>'AT-10 F'!Print_Area</vt:lpstr>
      <vt:lpstr>AT10_MME!Print_Area</vt:lpstr>
      <vt:lpstr>AT10A_!Print_Area</vt:lpstr>
      <vt:lpstr>'AT11_KS Year wise (2)'!Print_Area</vt:lpstr>
      <vt:lpstr>'AT11A_KS-District wise (2)'!Print_Area</vt:lpstr>
      <vt:lpstr>'AT12_KD-New (2)'!Print_Area</vt:lpstr>
      <vt:lpstr>'AT12A_KD-Replacement (2)'!Print_Area</vt:lpstr>
      <vt:lpstr>'AT-14 (2)'!Print_Area</vt:lpstr>
      <vt:lpstr>'AT-14 A (2)'!Print_Area</vt:lpstr>
      <vt:lpstr>'AT-15 (2)'!Print_Area</vt:lpstr>
      <vt:lpstr>'AT-16 (2)'!Print_Area</vt:lpstr>
      <vt:lpstr>'AT18_Details_Community  (2)'!Print_Area</vt:lpstr>
      <vt:lpstr>'AT-1-Gen_Info '!Print_Area</vt:lpstr>
      <vt:lpstr>'AT-24 (2)'!Print_Area</vt:lpstr>
      <vt:lpstr>'AT26_NoWD (2)'!Print_Area</vt:lpstr>
      <vt:lpstr>'AT26A_NoWD (2)'!Print_Area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'AT-28B_Kitchen repair'!Print_Area</vt:lpstr>
      <vt:lpstr>'AT29_A_Replacement KD'!Print_Area</vt:lpstr>
      <vt:lpstr>'AT29_Replacement KD '!Print_Area</vt:lpstr>
      <vt:lpstr>'AT-2-S1 BUDGET'!Print_Area</vt:lpstr>
      <vt:lpstr>'AT-3 (2)'!Print_Area</vt:lpstr>
      <vt:lpstr>'AT-30_Coook-cum-Helper'!Print_Area</vt:lpstr>
      <vt:lpstr>'AT32_Drought Pry Util'!Print_Area</vt:lpstr>
      <vt:lpstr>'AT-32A Drought UPry Util'!Print_Area</vt:lpstr>
      <vt:lpstr>'AT3A_cvrg(Insti)_PY (2)'!Print_Area</vt:lpstr>
      <vt:lpstr>'AT3B_cvrg(Insti)_UPY  (2)'!Print_Area</vt:lpstr>
      <vt:lpstr>'AT3C_cvrg(Insti)_UPY  (2)'!Print_Area</vt:lpstr>
      <vt:lpstr>'AT-4B (2)'!Print_Area</vt:lpstr>
      <vt:lpstr>'AT-8_Hon_CCH_Pry'!Print_Area</vt:lpstr>
      <vt:lpstr>'AT-8A_Hon_CCH_UPry'!Print_Area</vt:lpstr>
      <vt:lpstr>AT9_TA!Print_Area</vt:lpstr>
      <vt:lpstr>'Contents '!Print_Area</vt:lpstr>
      <vt:lpstr>'enrolment vs availed_PY (2)'!Print_Area</vt:lpstr>
      <vt:lpstr>'enrolment vs availed_UPY (2)'!Print_Area</vt:lpstr>
      <vt:lpstr>'First-Page'!Print_Area</vt:lpstr>
      <vt:lpstr>'Mode of cooking (2)'!Print_Area</vt:lpstr>
      <vt:lpstr>'Separate MME Plan'!Print_Area</vt:lpstr>
      <vt:lpstr>Sheet1!Print_Area</vt:lpstr>
      <vt:lpstr>'Sheet1 (2)'!Print_Area</vt:lpstr>
      <vt:lpstr>'T5_PLAN_vs_PRFM (2)'!Print_Area</vt:lpstr>
      <vt:lpstr>'T5A_PLAN_vs_PRFM  (2)'!Print_Area</vt:lpstr>
      <vt:lpstr>'T5B_PLAN_vs_PRFM  (3)'!Print_Area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Ambar</cp:lastModifiedBy>
  <cp:lastPrinted>2019-05-17T15:19:27Z</cp:lastPrinted>
  <dcterms:created xsi:type="dcterms:W3CDTF">1996-10-14T23:33:28Z</dcterms:created>
  <dcterms:modified xsi:type="dcterms:W3CDTF">2019-05-22T06:02:32Z</dcterms:modified>
</cp:coreProperties>
</file>